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238" firstSheet="0" activeTab="0"/>
  </bookViews>
  <sheets>
    <sheet name="GLOBALS" sheetId="1" state="visible" r:id="rId2"/>
    <sheet name="PROTONS" sheetId="2" state="visible" r:id="rId3"/>
    <sheet name="DEUTERONS" sheetId="3" state="visible" r:id="rId4"/>
    <sheet name="MASS 3" sheetId="4" state="visible" r:id="rId5"/>
    <sheet name="ALPHAS" sheetId="5" state="visible" r:id="rId6"/>
    <sheet name="AME12" sheetId="6" state="visible" r:id="rId7"/>
    <sheet name="KINE" sheetId="7" state="visible" r:id="rId8"/>
  </sheets>
  <definedNames>
    <definedName function="false" hidden="false" localSheetId="1" name="_xlnm.Print_Area" vbProcedure="false">PROTONS!$B$2:$X$52</definedName>
    <definedName function="false" hidden="false" name="Arange" vbProcedure="false">AME12!$E:$E</definedName>
    <definedName function="false" hidden="false" name="Asymrange" vbProcedure="false">AME12!$B:$B</definedName>
    <definedName function="false" hidden="false" name="Elrange" vbProcedure="false">AME12!$F:$F</definedName>
    <definedName function="false" hidden="false" name="MErange" vbProcedure="false">AME12!$H:$H</definedName>
    <definedName function="false" hidden="false" name="Namerange" vbProcedure="false">AME12!$G:$G</definedName>
    <definedName function="false" hidden="false" name="Nrange" vbProcedure="false">AME12!$C:$C</definedName>
    <definedName function="false" hidden="false" name="Q2brange" vbProcedure="false">AME12!$N:$N</definedName>
    <definedName function="false" hidden="false" name="Qarange" vbProcedure="false">AME12!$O:$O</definedName>
    <definedName function="false" hidden="false" name="Qbnrange" vbProcedure="false">AME12!$Q:$Q</definedName>
    <definedName function="false" hidden="false" name="Qbrange" vbProcedure="false">AME12!$M:$M</definedName>
    <definedName function="false" hidden="false" name="Qeprange" vbProcedure="false">AME12!$P:$P</definedName>
    <definedName function="false" hidden="false" name="S2nrange" vbProcedure="false">AME12!$K:$K</definedName>
    <definedName function="false" hidden="false" name="S2prange" vbProcedure="false">AME12!$L:$L</definedName>
    <definedName function="false" hidden="false" name="Snrange" vbProcedure="false">AME12!$I:$I</definedName>
    <definedName function="false" hidden="false" name="Sprange" vbProcedure="false">AME12!$J:$J</definedName>
    <definedName function="false" hidden="false" name="Zrange" vbProcedure="false">AME12!$D:$D</definedName>
    <definedName function="false" hidden="false" localSheetId="1" name="_xlnm.Print_Area" vbProcedure="false">PROTONS!$B$2:$X$52</definedName>
    <definedName function="false" hidden="false" localSheetId="1" name="_xlnm.Print_Area_0" vbProcedure="false">PROTONS!$B$2:$X$52</definedName>
    <definedName function="false" hidden="false" localSheetId="1" name="_xlnm.Print_Area_0_0" vbProcedure="false">PROTONS!$B$2:$X$52</definedName>
    <definedName function="false" hidden="false" localSheetId="1" name="_xlnm.Print_Area_0_0_0" vbProcedure="false">PROTONS!$B$2:$X$52</definedName>
    <definedName function="false" hidden="false" localSheetId="1" name="_xlnm.Print_Area_0_0_0_0" vbProcedure="false">PROTONS!$B$2:$X$52</definedName>
    <definedName function="false" hidden="false" localSheetId="1" name="_xlnm.Print_Area_0_0_0_0_0" vbProcedure="false">PROTONS!$B$2:$X$52</definedName>
    <definedName function="false" hidden="false" localSheetId="1" name="_xlnm.Print_Area_0_0_0_0_0_0" vbProcedure="false">PROTONS!$B$2:$X$52</definedName>
    <definedName function="false" hidden="false" localSheetId="1" name="_xlnm.Print_Area_0_0_0_0_0_0_0" vbProcedure="false">PROTONS!$B$2:$X$52</definedName>
    <definedName function="false" hidden="false" localSheetId="1" name="_xlnm.Print_Area_0_0_0_0_0_0_0_0" vbProcedure="false">PROTONS!$B$2:$X$52</definedName>
    <definedName function="false" hidden="false" localSheetId="1" name="_xlnm.Print_Area_0_0_0_0_0_0_0_0_0" vbProcedure="false">PROTONS!$B$2:$X$52</definedName>
    <definedName function="false" hidden="false" localSheetId="1" name="_xlnm.Print_Area_0_0_0_0_0_0_0_0_0_0" vbProcedure="false">PROTONS!$B$2:$X$52</definedName>
    <definedName function="false" hidden="false" localSheetId="1" name="_xlnm.Print_Area_0_0_0_0_0_0_0_0_0_0_0" vbProcedure="false">PROTONS!$B$2:$X$52</definedName>
    <definedName function="false" hidden="false" localSheetId="1" name="_xlnm.Print_Area_0_0_0_0_0_0_0_0_0_0_0_0" vbProcedure="false">PROTONS!$B$2:$X$52</definedName>
    <definedName function="false" hidden="false" localSheetId="1" name="_xlnm.Print_Area_0_0_0_0_0_0_0_0_0_0_0_0_0" vbProcedure="false">PROTONS!$B$2:$X$52</definedName>
    <definedName function="false" hidden="false" localSheetId="1" name="_xlnm.Print_Area_0_0_0_0_0_0_0_0_0_0_0_0_0_0" vbProcedure="false">PROTONS!$B$2:$X$52</definedName>
    <definedName function="false" hidden="false" localSheetId="1" name="_xlnm.Print_Area_0_0_0_0_0_0_0_0_0_0_0_0_0_0_0" vbProcedure="false">PROTONS!$B$2:$X$52</definedName>
    <definedName function="false" hidden="false" localSheetId="1" name="_xlnm.Print_Area_0_0_0_0_0_0_0_0_0_0_0_0_0_0_0_0" vbProcedure="false">PROTONS!$B$2:$X$52</definedName>
    <definedName function="false" hidden="false" localSheetId="1" name="_xlnm.Print_Area_0_0_0_0_0_0_0_0_0_0_0_0_0_0_0_0_0" vbProcedure="false">PROTONS!$B$2:$X$52</definedName>
    <definedName function="false" hidden="false" localSheetId="1" name="_xlnm.Print_Area_0_0_0_0_0_0_0_0_0_0_0_0_0_0_0_0_0_0" vbProcedure="false">PROTONS!$B$2:$X$52</definedName>
    <definedName function="false" hidden="false" localSheetId="1" name="_xlnm.Print_Area_0_0_0_0_0_0_0_0_0_0_0_0_0_0_0_0_0_0_0" vbProcedure="false">PROTONS!$B$2:$X$52</definedName>
    <definedName function="false" hidden="false" localSheetId="1" name="_xlnm.Print_Area_0_0_0_0_0_0_0_0_0_0_0_0_0_0_0_0_0_0_0_0" vbProcedure="false">PROTONS!$B$2:$X$52</definedName>
    <definedName function="false" hidden="false" localSheetId="1" name="_xlnm.Print_Area_0_0_0_0_0_0_0_0_0_0_0_0_0_0_0_0_0_0_0_0_0" vbProcedure="false">PROTONS!$B$2:$X$52</definedName>
    <definedName function="false" hidden="false" localSheetId="1" name="_xlnm.Print_Area_0_0_0_0_0_0_0_0_0_0_0_0_0_0_0_0_0_0_0_0_0_0" vbProcedure="false">PROTONS!$B$2:$X$52</definedName>
    <definedName function="false" hidden="false" localSheetId="1" name="_xlnm.Print_Area_0_0_0_0_0_0_0_0_0_0_0_0_0_0_0_0_0_0_0_0_0_0_0" vbProcedure="false">PROTONS!$B$2:$X$52</definedName>
    <definedName function="false" hidden="false" localSheetId="1" name="_xlnm.Print_Area_0_0_0_0_0_0_0_0_0_0_0_0_0_0_0_0_0_0_0_0_0_0_0_0" vbProcedure="false">PROTONS!$B$2:$X$52</definedName>
    <definedName function="false" hidden="false" localSheetId="1" name="_xlnm.Print_Area_0_0_0_0_0_0_0_0_0_0_0_0_0_0_0_0_0_0_0_0_0_0_0_0_0" vbProcedure="false">PROTONS!$B$2:$X$52</definedName>
    <definedName function="false" hidden="false" localSheetId="1" name="_xlnm.Print_Area_0_0_0_0_0_0_0_0_0_0_0_0_0_0_0_0_0_0_0_0_0_0_0_0_0_0" vbProcedure="false">PROTONS!$B$2:$X$52</definedName>
    <definedName function="false" hidden="false" localSheetId="1" name="_xlnm.Print_Area_0_0_0_0_0_0_0_0_0_0_0_0_0_0_0_0_0_0_0_0_0_0_0_0_0_0_0" vbProcedure="false">PROTONS!$B$2:$X$52</definedName>
    <definedName function="false" hidden="false" localSheetId="1" name="_xlnm.Print_Area_0_0_0_0_0_0_0_0_0_0_0_0_0_0_0_0_0_0_0_0_0_0_0_0_0_0_0_0" vbProcedure="false">PROTONS!$B$2:$X$52</definedName>
    <definedName function="false" hidden="false" localSheetId="1" name="_xlnm.Print_Area_0_0_0_0_0_0_0_0_0_0_0_0_0_0_0_0_0_0_0_0_0_0_0_0_0_0_0_0_0" vbProcedure="false">PROTONS!$B$2:$X$52</definedName>
    <definedName function="false" hidden="false" localSheetId="1" name="_xlnm.Print_Area_0_0_0_0_0_0_0_0_0_0_0_0_0_0_0_0_0_0_0_0_0_0_0_0_0_0_0_0_0_0" vbProcedure="false">PROTONS!$B$2:$X$52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<sst xmlns="http://schemas.openxmlformats.org/spreadsheetml/2006/main" count="4643" uniqueCount="367">
  <si>
    <t>Enter reaction below in the yellow cells. This will automatically calculate the parameters you require in the appropriate columns.</t>
  </si>
  <si>
    <t>KINEMATICS</t>
  </si>
  <si>
    <t>target</t>
  </si>
  <si>
    <t>beam</t>
  </si>
  <si>
    <t>ejectile</t>
  </si>
  <si>
    <t>recoil</t>
  </si>
  <si>
    <t>MeV/u beam</t>
  </si>
  <si>
    <t>ex</t>
  </si>
  <si>
    <t>theta_lab</t>
  </si>
  <si>
    <t>Qgs</t>
  </si>
  <si>
    <t>Qex</t>
  </si>
  <si>
    <t>MeV beam</t>
  </si>
  <si>
    <t>112Sn</t>
  </si>
  <si>
    <t>1H</t>
  </si>
  <si>
    <t>2H</t>
  </si>
  <si>
    <t>PROTONS</t>
  </si>
  <si>
    <t>DEUTERONS</t>
  </si>
  <si>
    <t>A=3 IONS</t>
  </si>
  <si>
    <t>ALPHAS</t>
  </si>
  <si>
    <t>A</t>
  </si>
  <si>
    <t>Z</t>
  </si>
  <si>
    <t>E (MEV)</t>
  </si>
  <si>
    <t>KONING</t>
  </si>
  <si>
    <r>
      <t xml:space="preserve">KONING AND DELAROCHE NP </t>
    </r>
    <r>
      <rPr>
        <b val="true"/>
        <sz val="12"/>
        <color rgb="FF000000"/>
        <rFont val="Calibri"/>
        <family val="2"/>
        <charset val="1"/>
      </rPr>
      <t xml:space="preserve">A713</t>
    </r>
    <r>
      <rPr>
        <sz val="12"/>
        <color rgb="FF000000"/>
        <rFont val="Calibri"/>
        <family val="2"/>
        <charset val="1"/>
      </rPr>
      <t xml:space="preserve">, 231 (2003)</t>
    </r>
  </si>
  <si>
    <t>✅</t>
  </si>
  <si>
    <t>PROTONS / NEUTRONS 24&lt;A209, 0.001&lt;E&lt;200 (NOT CALCULATED FOR NEUTRONS YET)</t>
  </si>
  <si>
    <t>A^1/3</t>
  </si>
  <si>
    <t>N</t>
  </si>
  <si>
    <t>vpso1</t>
  </si>
  <si>
    <t>E</t>
  </si>
  <si>
    <t>N-Z</t>
  </si>
  <si>
    <t>vpso2</t>
  </si>
  <si>
    <t>wp1</t>
  </si>
  <si>
    <t>wpso1</t>
  </si>
  <si>
    <t>vp1</t>
  </si>
  <si>
    <t>wp2</t>
  </si>
  <si>
    <t>wpso2</t>
  </si>
  <si>
    <t>vp2</t>
  </si>
  <si>
    <t>dp1</t>
  </si>
  <si>
    <t>epf</t>
  </si>
  <si>
    <t>vp3</t>
  </si>
  <si>
    <t>dp2</t>
  </si>
  <si>
    <t>rc</t>
  </si>
  <si>
    <t>vp4</t>
  </si>
  <si>
    <t>dp3</t>
  </si>
  <si>
    <t>vc</t>
  </si>
  <si>
    <t>Koning and Delaroche, 2009 | 0.001 &lt; E &lt; 200 | 24 &lt; A &lt; 209 | Iso. Dep.</t>
  </si>
  <si>
    <t>http://dx.doi.org/10.1016/S0375-9474(02)01321-0</t>
  </si>
  <si>
    <t>v</t>
  </si>
  <si>
    <t>=</t>
  </si>
  <si>
    <t>r0</t>
  </si>
  <si>
    <t>a</t>
  </si>
  <si>
    <t>vi</t>
  </si>
  <si>
    <t>ri0</t>
  </si>
  <si>
    <t>ai</t>
  </si>
  <si>
    <t>vsi</t>
  </si>
  <si>
    <t>rsi0</t>
  </si>
  <si>
    <t>asi</t>
  </si>
  <si>
    <t>vso</t>
  </si>
  <si>
    <t>rso0</t>
  </si>
  <si>
    <t>aso</t>
  </si>
  <si>
    <t>vsoi</t>
  </si>
  <si>
    <t>rsoi0</t>
  </si>
  <si>
    <t>asoi</t>
  </si>
  <si>
    <t>rc0</t>
  </si>
  <si>
    <t>CH89</t>
  </si>
  <si>
    <t>VARNER ET AL., PHYS REP 201, 57 (1991)</t>
  </si>
  <si>
    <t>PROTONS 4&lt;A&lt;209, 16&lt;E&lt;65</t>
  </si>
  <si>
    <t>EC</t>
  </si>
  <si>
    <t>ETA</t>
  </si>
  <si>
    <t>VSOI=0</t>
  </si>
  <si>
    <r>
      <t xml:space="preserve">NOTE</t>
    </r>
    <r>
      <rPr>
        <sz val="12"/>
        <color rgb="FF000000"/>
        <rFont val="Calibri"/>
        <family val="2"/>
        <charset val="1"/>
      </rPr>
      <t xml:space="preserve">: REAL R'S, NOT R0's</t>
    </r>
  </si>
  <si>
    <t>Varner et al., (CH89), 1991 | 16 &lt; E &lt; 65 | 4 &lt; A &lt; 209</t>
  </si>
  <si>
    <t>http://dx.doi.org/10.1016/0370-1573(91)90039-O</t>
  </si>
  <si>
    <t>MENET</t>
  </si>
  <si>
    <t>PEREY &amp; PEREY, ADNDT 17, 1 (1976) [MENET ET AL., PHYS REV C 4, 1114 (1971)]</t>
  </si>
  <si>
    <t>PROTONS A&gt;40, 30 &lt; E&lt; 60</t>
  </si>
  <si>
    <t>Menet et al., 1971 | 30 &lt;  E &lt; 60 | A &gt; 40</t>
  </si>
  <si>
    <t>http://dx/doi.org/10.1016/0092-640X(76)90007-3</t>
  </si>
  <si>
    <t>BECCHETTI</t>
  </si>
  <si>
    <r>
      <t xml:space="preserve">BECCHETTI AND GREENLEES PR </t>
    </r>
    <r>
      <rPr>
        <b val="true"/>
        <sz val="12"/>
        <color rgb="FF000000"/>
        <rFont val="Calibri"/>
        <family val="2"/>
        <charset val="1"/>
      </rPr>
      <t xml:space="preserve">182</t>
    </r>
    <r>
      <rPr>
        <sz val="12"/>
        <color rgb="FF000000"/>
        <rFont val="Calibri"/>
        <family val="2"/>
        <charset val="1"/>
      </rPr>
      <t xml:space="preserve">,1190 (1969)</t>
    </r>
  </si>
  <si>
    <t>PROTONS A&gt;40, E&lt;50</t>
  </si>
  <si>
    <t>Becchetti and Greenlees, 1969 | E &lt; 50 | A &gt; 40</t>
  </si>
  <si>
    <t>http://dx.doi.org/10.1103/PhysRev.182.1190</t>
  </si>
  <si>
    <t>PEREY</t>
  </si>
  <si>
    <t>PEREY &amp; PEREY, ADNDT 17, 1 (1976) [PEREY, PHYS REV 131, 745 (1963)]</t>
  </si>
  <si>
    <t>PROTONS 30 &lt; A &lt; 100, E&lt;20</t>
  </si>
  <si>
    <t>Perey, 1963 | E &lt; 20 | 30 &lt; A &lt; 100</t>
  </si>
  <si>
    <t>HAN</t>
  </si>
  <si>
    <r>
      <t xml:space="preserve">HAN ET AL., PRC </t>
    </r>
    <r>
      <rPr>
        <b val="true"/>
        <sz val="12"/>
        <color rgb="FF000000"/>
        <rFont val="Calibri"/>
        <family val="2"/>
        <charset val="1"/>
      </rPr>
      <t xml:space="preserve">74</t>
    </r>
    <r>
      <rPr>
        <sz val="12"/>
        <color rgb="FF000000"/>
        <rFont val="Calibri"/>
        <family val="2"/>
        <charset val="1"/>
      </rPr>
      <t xml:space="preserve">, 044615 (2006)</t>
    </r>
  </si>
  <si>
    <t>DEUTERONS 12&lt;A&lt;209, E&lt;200</t>
  </si>
  <si>
    <t>VI COND</t>
  </si>
  <si>
    <t>Han, Shi, Shen, 2006 | E &lt; 200 | 12 &lt; A &lt; 209</t>
  </si>
  <si>
    <t>http://dx.doi.org/10.1103/PhysRevC.74.044615</t>
  </si>
  <si>
    <t>AN AND CAI</t>
  </si>
  <si>
    <r>
      <t xml:space="preserve">AN AND CAI PRC </t>
    </r>
    <r>
      <rPr>
        <b val="true"/>
        <sz val="12"/>
        <color rgb="FF000000"/>
        <rFont val="Calibri"/>
        <family val="2"/>
        <charset val="1"/>
      </rPr>
      <t xml:space="preserve">73</t>
    </r>
    <r>
      <rPr>
        <sz val="12"/>
        <color rgb="FF000000"/>
        <rFont val="Calibri"/>
        <family val="2"/>
        <charset val="1"/>
      </rPr>
      <t xml:space="preserve">, 054605 (2006)</t>
    </r>
  </si>
  <si>
    <t>DEUTERONS 12&lt;C&lt;238, E&lt;183</t>
  </si>
  <si>
    <t>An, Cai, 2006 | E &lt; 183 | 12 &lt; A &lt; 238</t>
  </si>
  <si>
    <t>http://dx.doi.org/10.1103/PhysRevC.73.054605</t>
  </si>
  <si>
    <t>BOJOWALD</t>
  </si>
  <si>
    <r>
      <t xml:space="preserve">BOJOWALD ET AL., PRC </t>
    </r>
    <r>
      <rPr>
        <b val="true"/>
        <sz val="12"/>
        <color rgb="FF000000"/>
        <rFont val="Calibri"/>
        <family val="2"/>
        <charset val="1"/>
      </rPr>
      <t xml:space="preserve">38</t>
    </r>
    <r>
      <rPr>
        <sz val="12"/>
        <color rgb="FF000000"/>
        <rFont val="Calibri"/>
        <family val="2"/>
        <charset val="1"/>
      </rPr>
      <t xml:space="preserve">, 1153 (1988)</t>
    </r>
  </si>
  <si>
    <t>FOR HIGH ENERGY, E.G. OSAKA</t>
  </si>
  <si>
    <t>DEUTERONS 27&lt;A&lt;208, 50&lt;E&lt;80</t>
  </si>
  <si>
    <t>viCOND</t>
  </si>
  <si>
    <t>Bojowald et al., 1988 | 50 &lt; E &lt; 80 | 27 &lt; A &lt; 208</t>
  </si>
  <si>
    <t>http://dx.doi.org/10.1103/PhysRevC.38.1153</t>
  </si>
  <si>
    <t>DAEHNICK</t>
  </si>
  <si>
    <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F</t>
    </r>
  </si>
  <si>
    <t>MU</t>
  </si>
  <si>
    <t>DEUTERONS 27&lt;A&lt;238, 11.8&lt;E&lt;90</t>
  </si>
  <si>
    <t>REL</t>
  </si>
  <si>
    <t>EXP(-MU)</t>
  </si>
  <si>
    <t>BETA</t>
  </si>
  <si>
    <t>Daehnick, Childs, Vrcelj, 1980 | 11.8 &lt; E &lt; 80 | 27 &lt; A &lt; 238 (REL)</t>
  </si>
  <si>
    <t>http://dx.doi.org/10.1103/PhysRevC.21.2253</t>
  </si>
  <si>
    <r>
      <t xml:space="preserve">DAEHNICK ET AL., PRC </t>
    </r>
    <r>
      <rPr>
        <b val="true"/>
        <sz val="12"/>
        <color rgb="FF000000"/>
        <rFont val="Calibri"/>
        <family val="2"/>
        <charset val="1"/>
      </rPr>
      <t xml:space="preserve">21</t>
    </r>
    <r>
      <rPr>
        <sz val="12"/>
        <color rgb="FF000000"/>
        <rFont val="Calibri"/>
        <family val="2"/>
        <charset val="1"/>
      </rPr>
      <t xml:space="preserve">, 2253 (1980), SET L</t>
    </r>
  </si>
  <si>
    <t>NONREL</t>
  </si>
  <si>
    <t>Daehnick, Childs, Vrcelj, 1980 | 11.8 &lt; E &lt; 80 | 27 &lt; A &lt; 238 (NONREL)</t>
  </si>
  <si>
    <t>vso half in twofnr</t>
  </si>
  <si>
    <t>LOHR</t>
  </si>
  <si>
    <t>PEREY &amp; PEREY, ADNDT 17, 1 (1976) [LOHR AND HAEBERLI, NUCL PHYS A 232, 381 (1974)]</t>
  </si>
  <si>
    <t>DEUTERONS A&gt;40, 9&lt;E&lt;13 MEV</t>
  </si>
  <si>
    <t>Lohr and Haeberli, 1974 | 9 &lt; E &lt; 13 | A &gt; 40</t>
  </si>
  <si>
    <t>http://dx.doi.org/10.1016/0375-9474(74)90627-7</t>
  </si>
  <si>
    <t>PEREY &amp; PEREY, ADNDT 17, 1 (1976) [PEREY AND PEREY, PHYS REV 132, 755 (1963)]</t>
  </si>
  <si>
    <t>DEUTERONS A&gt;40, ABOUT 12&lt;E&lt;25 MEV</t>
  </si>
  <si>
    <t>v off by 1/10 MeV in twofnr</t>
  </si>
  <si>
    <t>Perey and Perey, 1963 | 12 &lt; E &lt; 25 | A &gt; 40</t>
  </si>
  <si>
    <t>XU</t>
  </si>
  <si>
    <t>XU, GUO, HAN, SHEN, SCIENCE CHINA 54, 2005 (2011)</t>
  </si>
  <si>
    <t>3HE BELOW 250 MEV</t>
  </si>
  <si>
    <t>vsi test</t>
  </si>
  <si>
    <t>vi test</t>
  </si>
  <si>
    <t>Xu, Guo, Han, Shen, 2011 | E &lt; 250 MeV | 20 &lt; A &lt; 209</t>
  </si>
  <si>
    <t>http://dx.doi.org/10.1007/s11433-011-4488-5</t>
  </si>
  <si>
    <t>LIANG</t>
  </si>
  <si>
    <t>LIANG, Li, CAI, JPG NUCL PART PHYS 36, 085104 (2009)</t>
  </si>
  <si>
    <t>3HE BELOW 270 MEV</t>
  </si>
  <si>
    <t>Liang, Li, Cai, 2009 | E &lt; 270 MeV | All masses</t>
  </si>
  <si>
    <t>http://dx.doi.org/10.1088/0954-3899/36/8/085104</t>
  </si>
  <si>
    <t>PANG</t>
  </si>
  <si>
    <r>
      <t xml:space="preserve">PANG ET AL., PRC </t>
    </r>
    <r>
      <rPr>
        <b val="true"/>
        <sz val="12"/>
        <color rgb="FF000000"/>
        <rFont val="Calibri"/>
        <family val="2"/>
        <charset val="1"/>
      </rPr>
      <t xml:space="preserve">79</t>
    </r>
    <r>
      <rPr>
        <sz val="12"/>
        <color rgb="FF000000"/>
        <rFont val="Calibri"/>
        <family val="2"/>
        <charset val="1"/>
      </rPr>
      <t xml:space="preserve">, 024615 (2009) </t>
    </r>
  </si>
  <si>
    <t>Not correct in TWOFNR?, but very close</t>
  </si>
  <si>
    <t>A=3 IONS, ALL</t>
  </si>
  <si>
    <t>?</t>
  </si>
  <si>
    <t>Rounding? No vso in TWOFNR</t>
  </si>
  <si>
    <t>ATARG</t>
  </si>
  <si>
    <t>ZTARG</t>
  </si>
  <si>
    <t>ZPROJ</t>
  </si>
  <si>
    <t>EX</t>
  </si>
  <si>
    <t>VSI ASYM</t>
  </si>
  <si>
    <t>EBEAM</t>
  </si>
  <si>
    <t>Pang et al., 2009 | All E | All masses | Isospin dep.</t>
  </si>
  <si>
    <t>http://dx.doi.org/10.1103/PhysRevC.79.024615</t>
  </si>
  <si>
    <t>rsoi</t>
  </si>
  <si>
    <t>LI</t>
  </si>
  <si>
    <r>
      <t xml:space="preserve">LI ET AL., NP </t>
    </r>
    <r>
      <rPr>
        <b val="true"/>
        <sz val="12"/>
        <color rgb="FF000000"/>
        <rFont val="Calibri"/>
        <family val="2"/>
        <charset val="1"/>
      </rPr>
      <t xml:space="preserve">A789</t>
    </r>
    <r>
      <rPr>
        <sz val="12"/>
        <color rgb="FF000000"/>
        <rFont val="Calibri"/>
        <family val="2"/>
        <charset val="1"/>
      </rPr>
      <t xml:space="preserve">, 103 (2007)</t>
    </r>
  </si>
  <si>
    <t>TRITONS, 48&lt;A&lt;232, E&lt;40</t>
  </si>
  <si>
    <t>Typo in eqn 9</t>
  </si>
  <si>
    <t>W_V=VOLUME, VI (P. 104)</t>
  </si>
  <si>
    <t>W_S=SURFACE, VSI (P. 104)</t>
  </si>
  <si>
    <t>VSOI=0, WEIRD R AND A</t>
  </si>
  <si>
    <t>Li, Liang, Cai, 2007 | E &lt; 40 MeV | 48 &lt; A &lt; 232 | Tritons</t>
  </si>
  <si>
    <t>http://dx.doi.org/10.1016/j.nuclphysa.2007.03.004</t>
  </si>
  <si>
    <t>TROST</t>
  </si>
  <si>
    <r>
      <t xml:space="preserve">TROST ET AL., NP </t>
    </r>
    <r>
      <rPr>
        <b val="true"/>
        <sz val="12"/>
        <color rgb="FF000000"/>
        <rFont val="Calibri"/>
        <family val="2"/>
        <charset val="1"/>
      </rPr>
      <t xml:space="preserve">A462</t>
    </r>
    <r>
      <rPr>
        <sz val="12"/>
        <color rgb="FF000000"/>
        <rFont val="Calibri"/>
        <family val="2"/>
        <charset val="1"/>
      </rPr>
      <t xml:space="preserve">, 333 (1987) </t>
    </r>
  </si>
  <si>
    <t>3HE 10&lt;A&lt;208, 10&lt;E&lt;220</t>
  </si>
  <si>
    <t>A^-2/3</t>
  </si>
  <si>
    <t>RR</t>
  </si>
  <si>
    <t>JR</t>
  </si>
  <si>
    <t>AP</t>
  </si>
  <si>
    <t>Trost et al., 1987 | 10 &lt; E &lt; 220 MeV | 10 &lt; A &lt; 208</t>
  </si>
  <si>
    <t>http://dx.doi.org/10.1016/0375-9474(87)90551-3</t>
  </si>
  <si>
    <t>HYAKUTAKE</t>
  </si>
  <si>
    <r>
      <t xml:space="preserve">HYAKUTAKE ET AL., NP </t>
    </r>
    <r>
      <rPr>
        <b val="true"/>
        <sz val="12"/>
        <color rgb="FF000000"/>
        <rFont val="Calibri"/>
        <family val="2"/>
        <charset val="1"/>
      </rPr>
      <t xml:space="preserve">A333</t>
    </r>
    <r>
      <rPr>
        <sz val="12"/>
        <color rgb="FF000000"/>
        <rFont val="Calibri"/>
        <family val="2"/>
        <charset val="1"/>
      </rPr>
      <t xml:space="preserve">, 1 (1980)</t>
    </r>
  </si>
  <si>
    <t>3HE, ~NI, ~100 MEV?</t>
  </si>
  <si>
    <t>Hyakutake et al., 1980 | 90 &lt; E &lt; 120 MeV | About 58 &lt; A &lt; 92</t>
  </si>
  <si>
    <t>http://dx.doi.org/10.1016/0375-9474(80)90013-5</t>
  </si>
  <si>
    <t>BECCHETTI AND GREENLEES, POL. PHEN.. IN NUCL. REAC. 1971, P682</t>
  </si>
  <si>
    <t>3HE, 3H, A &gt; 40, E &lt; 40 (THOUGH USED FOR MANY E &gt; 40 STUDIES)</t>
  </si>
  <si>
    <t>3HE / T?</t>
  </si>
  <si>
    <t>3he</t>
  </si>
  <si>
    <t>Becchetti and Greenlees, 1971 | E &lt; 40 MeV | A &gt; 40 | Isospin dep.</t>
  </si>
  <si>
    <t>Book chapter</t>
  </si>
  <si>
    <t>SU+HAN</t>
  </si>
  <si>
    <r>
      <t xml:space="preserve">SU AND HAN, INT J MOD PHYS E </t>
    </r>
    <r>
      <rPr>
        <b val="true"/>
        <sz val="12"/>
        <color rgb="FF000000"/>
        <rFont val="Calibri"/>
        <family val="2"/>
        <charset val="1"/>
      </rPr>
      <t xml:space="preserve">24 </t>
    </r>
    <r>
      <rPr>
        <sz val="12"/>
        <color rgb="FF000000"/>
        <rFont val="Calibri"/>
        <family val="2"/>
        <charset val="1"/>
      </rPr>
      <t xml:space="preserve">1550092 (2015)</t>
    </r>
  </si>
  <si>
    <t>20 &lt; A &lt; 209, E&lt;398 MEV</t>
  </si>
  <si>
    <t>vsiCOND</t>
  </si>
  <si>
    <t>Su and Han, 2015 | E &lt; 398 MeV | 20 &lt; A &lt; 209</t>
  </si>
  <si>
    <t>http://dx.doi/org/10.1142/S0218301315500925</t>
  </si>
  <si>
    <t>AVRIGEANU</t>
  </si>
  <si>
    <t>VR COND E3</t>
  </si>
  <si>
    <t>VSI COND E1</t>
  </si>
  <si>
    <t>VSI COND E2</t>
  </si>
  <si>
    <t>Avrigeanu et al., 2009 | ? |</t>
  </si>
  <si>
    <t>http://dx.doi/org/10.1016/j.adt.2009.02.001</t>
  </si>
  <si>
    <t>AVRIGEANU, HODGSON, AVRIGEANU, PHYS REV C 49, 2136 (1994)</t>
  </si>
  <si>
    <t>12 &lt; A &lt; 208, E VAGUE</t>
  </si>
  <si>
    <t>WCOND</t>
  </si>
  <si>
    <t>Avrigeanu, Hodgson, Avrigeanu, 1994 | E vague | 12 &lt; A &lt; 208</t>
  </si>
  <si>
    <t>http://dx.doi.org/10.1103/PhysRevC.49.2136</t>
  </si>
  <si>
    <t>NOTLE</t>
  </si>
  <si>
    <t>NOTLE, MACHNER, BOJOWALD, PHYS REV C 36, 1312 (1987)</t>
  </si>
  <si>
    <t>12 &lt; A &lt; 208, E &gt; 80 MEV</t>
  </si>
  <si>
    <t>Notle, Machner, Bojowald, 1987 | E &gt; 80 | 12 &lt; A &lt; 208</t>
  </si>
  <si>
    <t>http://dx.doi.org/10.1103/PhysRevC.36.1312</t>
  </si>
  <si>
    <t>FIXED,</t>
  </si>
  <si>
    <t>BASSANI AND PICARD, NUCL PHYS A 131, 653 (1969)</t>
  </si>
  <si>
    <t>FIXED, A = 90, E = 25-30</t>
  </si>
  <si>
    <t>Bassani and Picard, 1969 | E = 25 - 30 | A = 90</t>
  </si>
  <si>
    <t>http://dx.doi.org/10.1016/0375-9474(69)90601-0</t>
  </si>
  <si>
    <t>ELEM</t>
  </si>
  <si>
    <t>NAME</t>
  </si>
  <si>
    <t>ME</t>
  </si>
  <si>
    <t>Sn</t>
  </si>
  <si>
    <t>Sp</t>
  </si>
  <si>
    <t>S2n</t>
  </si>
  <si>
    <t>S2p</t>
  </si>
  <si>
    <t>Qb</t>
  </si>
  <si>
    <t>Q2b</t>
  </si>
  <si>
    <t>Qa</t>
  </si>
  <si>
    <t>Qep</t>
  </si>
  <si>
    <t>Qbn</t>
  </si>
  <si>
    <t>nn</t>
  </si>
  <si>
    <t>H</t>
  </si>
  <si>
    <t>He</t>
  </si>
  <si>
    <t>Li</t>
  </si>
  <si>
    <t>Be</t>
  </si>
  <si>
    <t>B</t>
  </si>
  <si>
    <t>C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</si>
  <si>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</si>
  <si>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</si>
  <si>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</si>
  <si>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</si>
  <si>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</si>
  <si>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</si>
  <si>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</si>
  <si>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</si>
  <si>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</si>
  <si>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</si>
  <si>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</si>
  <si>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</si>
  <si>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</si>
  <si>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</si>
  <si>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</si>
  <si>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</si>
  <si>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</si>
  <si>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</si>
  <si>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</si>
  <si>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</si>
  <si>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</si>
  <si>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</si>
  <si>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</si>
  <si>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</si>
  <si>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</si>
  <si>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</si>
  <si>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</si>
  <si>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</si>
  <si>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</si>
  <si>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</si>
  <si>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</si>
  <si>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</si>
  <si>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</si>
  <si>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</si>
  <si>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</si>
  <si>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</si>
  <si>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</si>
  <si>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</si>
  <si>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</si>
  <si>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</si>
  <si>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</si>
  <si>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</si>
  <si>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</si>
  <si>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</si>
  <si>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</si>
  <si>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</si>
  <si>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</si>
  <si>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</si>
  <si>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</si>
  <si>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</si>
  <si>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</si>
  <si>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</si>
  <si>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</si>
  <si>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</si>
  <si>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</si>
  <si>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</si>
  <si>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</si>
  <si>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</si>
  <si>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</si>
  <si>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</si>
  <si>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</si>
  <si>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</si>
  <si>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</si>
  <si>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</si>
  <si>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</si>
  <si>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</si>
  <si>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</si>
  <si>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</si>
  <si>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</si>
  <si>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</si>
  <si>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</si>
  <si>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</si>
  <si>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</si>
  <si>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</si>
  <si>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</si>
  <si>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</si>
  <si>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</si>
  <si>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</si>
  <si>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</si>
  <si>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</si>
  <si>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</si>
  <si>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</si>
  <si>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</si>
  <si>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</si>
  <si>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</si>
  <si>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</si>
  <si>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</si>
  <si>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</si>
  <si>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</si>
  <si>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</si>
  <si>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</si>
  <si>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</si>
  <si>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</si>
  <si>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</si>
  <si>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</si>
  <si>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</si>
  <si>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</si>
  <si>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</si>
  <si>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</si>
  <si>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</si>
  <si>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</si>
  <si>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</si>
  <si>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</si>
  <si>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</si>
  <si>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Ed</t>
  </si>
  <si>
    <t>Fl</t>
  </si>
  <si>
    <t>Ef</t>
  </si>
  <si>
    <t>Lv</t>
  </si>
  <si>
    <t>Eh</t>
  </si>
  <si>
    <t>Ei</t>
  </si>
  <si>
    <t>Mass def</t>
  </si>
  <si>
    <t>Mass (amu)</t>
  </si>
  <si>
    <t>Mass (MeV)</t>
  </si>
  <si>
    <t>Mass (kg)</t>
  </si>
  <si>
    <t>Beam</t>
  </si>
  <si>
    <t>Target</t>
  </si>
  <si>
    <t>Ejectile</t>
  </si>
  <si>
    <t>Recoil</t>
  </si>
  <si>
    <t>Beam energy</t>
  </si>
  <si>
    <t>MeV</t>
  </si>
  <si>
    <t>v1</t>
  </si>
  <si>
    <t>m/s</t>
  </si>
  <si>
    <t>VCM</t>
  </si>
  <si>
    <t>ECM</t>
  </si>
  <si>
    <t>v3</t>
  </si>
  <si>
    <t>v4</t>
  </si>
  <si>
    <t>qval</t>
  </si>
  <si>
    <t>1 amu</t>
  </si>
  <si>
    <t>MeV/c2</t>
  </si>
  <si>
    <t>kg</t>
  </si>
  <si>
    <t>c</t>
  </si>
  <si>
    <t>Qe</t>
  </si>
  <si>
    <t>ex1</t>
  </si>
  <si>
    <t>Sa</t>
  </si>
  <si>
    <t>y</t>
  </si>
  <si>
    <t>b</t>
  </si>
  <si>
    <t>ecmi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</si>
</sst>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000"/>
    <numFmt numFmtId="167" formatCode="0"/>
    <numFmt numFmtId="168" formatCode="0.000E+00"/>
    <numFmt numFmtId="169" formatCode="0.00E+00"/>
    <numFmt numFmtId="170" formatCode="0.00"/>
    <numFmt numFmtId="171" formatCode="&quot;TRUE&quot;;&quot;TRUE&quot;;&quot;FALSE&quot;"/>
    <numFmt numFmtId="172" formatCode="0.00000000E+00"/>
  </numFmts>
  <fonts count="15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0432FF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222222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22222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3366FF"/>
        <bgColor rgb="FF0066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 2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16/S0375-9474(02)01321-0" TargetMode="External"/><Relationship Id="rId2" Type="http://schemas.openxmlformats.org/officeDocument/2006/relationships/hyperlink" Target="http://dx.doi.org/10.1016/0370-1573(91)90039-O" TargetMode="External"/><Relationship Id="rId3" Type="http://schemas.openxmlformats.org/officeDocument/2006/relationships/hyperlink" Target="http://dx.doi.org/10.1103/PhysRev.182.1190" TargetMode="External"/><Relationship Id="rId4" Type="http://schemas.openxmlformats.org/officeDocument/2006/relationships/hyperlink" Target="http://dx/doi.org/10.1016/0092-640X(76)90007-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x.doi.org/10.1103/PhysRevC.74.044615" TargetMode="External"/><Relationship Id="rId2" Type="http://schemas.openxmlformats.org/officeDocument/2006/relationships/hyperlink" Target="http://dx.doi.org/10.1103/PhysRevC.73.054605" TargetMode="External"/><Relationship Id="rId3" Type="http://schemas.openxmlformats.org/officeDocument/2006/relationships/hyperlink" Target="http://dx.doi.org/10.1103/PhysRevC.38.1153" TargetMode="External"/><Relationship Id="rId4" Type="http://schemas.openxmlformats.org/officeDocument/2006/relationships/hyperlink" Target="http://dx.doi.org/10.1103/PhysRevC.21.2253" TargetMode="External"/><Relationship Id="rId5" Type="http://schemas.openxmlformats.org/officeDocument/2006/relationships/hyperlink" Target="http://dx.doi.org/10.1103/PhysRevC.21.2253" TargetMode="External"/><Relationship Id="rId6" Type="http://schemas.openxmlformats.org/officeDocument/2006/relationships/hyperlink" Target="http://dx.doi.org/10.1016/0375-9474(74)90627-7" TargetMode="External"/><Relationship Id="rId7" Type="http://schemas.openxmlformats.org/officeDocument/2006/relationships/hyperlink" Target="http://dx.doi.org/10.1016/0370-1573(91)90039-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x.doi.org/10.1007/s11433-011-4488-5" TargetMode="External"/><Relationship Id="rId2" Type="http://schemas.openxmlformats.org/officeDocument/2006/relationships/hyperlink" Target="http://dx.doi.org/10.1088/0954-3899/36/8/085104" TargetMode="External"/><Relationship Id="rId3" Type="http://schemas.openxmlformats.org/officeDocument/2006/relationships/hyperlink" Target="http://dx.doi.org/10.1103/PhysRevC.79.024615" TargetMode="External"/><Relationship Id="rId4" Type="http://schemas.openxmlformats.org/officeDocument/2006/relationships/hyperlink" Target="http://dx.doi.org/10.1016/j.nuclphysa.2007.03.004" TargetMode="External"/><Relationship Id="rId5" Type="http://schemas.openxmlformats.org/officeDocument/2006/relationships/hyperlink" Target="http://dx.doi.org/10.1016/0375-9474(87)90551-3" TargetMode="External"/><Relationship Id="rId6" Type="http://schemas.openxmlformats.org/officeDocument/2006/relationships/hyperlink" Target="http://dx.doi.org/10.1016/0375-9474(80)90013-5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x.doi.org/10.1103/PhysRevC.36.1312" TargetMode="External"/><Relationship Id="rId2" Type="http://schemas.openxmlformats.org/officeDocument/2006/relationships/hyperlink" Target="http://dx.doi.org/10.1016/0375-9474(69)90601-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U65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95" zoomScaleNormal="95" zoomScalePageLayoutView="100" workbookViewId="0">
      <selection pane="topLeft" activeCell="F70" activeCellId="0" sqref="F70"/>
    </sheetView>
  </sheetViews>
  <sheetFormatPr defaultRowHeight="15"/>
  <cols>
    <col collapsed="false" hidden="false" max="2" min="1" style="1" width="10.7098214285714"/>
    <col collapsed="false" hidden="false" max="3" min="3" style="1" width="8.69196428571429"/>
    <col collapsed="false" hidden="false" max="6" min="4" style="1" width="10.7098214285714"/>
    <col collapsed="false" hidden="false" max="7" min="7" style="1" width="14.8035714285714"/>
    <col collapsed="false" hidden="false" max="11" min="8" style="1" width="10.7098214285714"/>
    <col collapsed="false" hidden="false" max="12" min="12" style="1" width="13.5892857142857"/>
    <col collapsed="false" hidden="false" max="13" min="13" style="1" width="10.7098214285714"/>
    <col collapsed="false" hidden="false" max="14" min="14" style="1" width="12.3794642857143"/>
    <col collapsed="false" hidden="false" max="15" min="15" style="1" width="10.7098214285714"/>
    <col collapsed="false" hidden="false" max="16" min="16" style="1" width="12.0401785714286"/>
    <col collapsed="false" hidden="false" max="1025" min="17" style="1" width="10.7098214285714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6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6" hidden="false" customHeight="tru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4" t="s">
        <v>9</v>
      </c>
      <c r="K3" s="4" t="s">
        <v>10</v>
      </c>
      <c r="L3" s="4" t="s">
        <v>11</v>
      </c>
      <c r="M3" s="4" t="str">
        <f aca="false">CONCATENATE("Sn ",F4)</f>
        <v>Sn 111Sn</v>
      </c>
      <c r="N3" s="4" t="str">
        <f aca="false">CONCATENATE("S2n ",F4)</f>
        <v>S2n 111Sn</v>
      </c>
      <c r="O3" s="4" t="str">
        <f aca="false">CONCATENATE("Sp ",F4)</f>
        <v>Sp 111Sn</v>
      </c>
      <c r="P3" s="4" t="str">
        <f aca="false">CONCATENATE("S2p ",F4)</f>
        <v>S2p 111Sn</v>
      </c>
      <c r="Q3" s="4" t="str">
        <f aca="false">CONCATENATE("Sa ",F4)</f>
        <v>Sa 111Sn</v>
      </c>
      <c r="R3" s="4" t="str">
        <f aca="false">CONCATENATE("E_out ",E4)</f>
        <v>E_out 2H</v>
      </c>
      <c r="S3" s="0"/>
      <c r="T3" s="0"/>
      <c r="U3" s="0"/>
    </row>
    <row r="4" customFormat="false" ht="15" hidden="false" customHeight="false" outlineLevel="0" collapsed="false">
      <c r="B4" s="3"/>
      <c r="C4" s="6" t="s">
        <v>12</v>
      </c>
      <c r="D4" s="7" t="s">
        <v>13</v>
      </c>
      <c r="E4" s="7" t="s">
        <v>14</v>
      </c>
      <c r="F4" s="4" t="str">
        <f aca="false">CONCATENATE(KINE!C6,KINE!D6)</f>
        <v>111Sn</v>
      </c>
      <c r="G4" s="7" t="n">
        <v>23</v>
      </c>
      <c r="H4" s="8" t="n">
        <v>0</v>
      </c>
      <c r="I4" s="5" t="n">
        <v>20</v>
      </c>
      <c r="J4" s="9" t="n">
        <f aca="false">KINE!C15</f>
        <v>-8.56322315</v>
      </c>
      <c r="K4" s="10" t="n">
        <f aca="false">J4-H4</f>
        <v>-8.56322315</v>
      </c>
      <c r="L4" s="4" t="n">
        <f aca="false">KINE!C9</f>
        <v>23</v>
      </c>
      <c r="M4" s="9" t="n">
        <f aca="false">KINE!C22</f>
        <v>8.16885</v>
      </c>
      <c r="N4" s="9" t="n">
        <f aca="false">KINE!C23</f>
        <v>19.45124</v>
      </c>
      <c r="O4" s="9" t="n">
        <f aca="false">KINE!C24</f>
        <v>6.75772</v>
      </c>
      <c r="P4" s="9" t="n">
        <f aca="false">KINE!C25</f>
        <v>12.0131</v>
      </c>
      <c r="Q4" s="9" t="n">
        <f aca="false">KINE!C26</f>
        <v>1.37419</v>
      </c>
      <c r="R4" s="11" t="n">
        <f aca="false">KINE!E21+L4</f>
        <v>14.43677685</v>
      </c>
      <c r="S4" s="0"/>
      <c r="T4" s="0"/>
      <c r="U4" s="0"/>
    </row>
    <row r="5" customFormat="false" ht="15" hidden="false" customHeight="false" outlineLevel="0" collapsed="false">
      <c r="B5" s="0"/>
      <c r="C5" s="0"/>
      <c r="D5" s="0"/>
      <c r="G5" s="0"/>
      <c r="H5" s="0"/>
      <c r="I5" s="0"/>
      <c r="J5" s="0"/>
      <c r="M5" s="0"/>
      <c r="N5" s="0"/>
      <c r="O5" s="0"/>
      <c r="P5" s="0"/>
      <c r="S5" s="0"/>
      <c r="T5" s="0"/>
      <c r="U5" s="0"/>
    </row>
    <row r="6" customFormat="false" ht="15" hidden="false" customHeight="false" outlineLevel="0" collapsed="false">
      <c r="B6" s="12" t="s">
        <v>15</v>
      </c>
      <c r="C6" s="0"/>
      <c r="D6" s="0"/>
      <c r="G6" s="0"/>
      <c r="H6" s="12" t="s">
        <v>16</v>
      </c>
      <c r="I6" s="0"/>
      <c r="J6" s="0"/>
      <c r="M6" s="2"/>
      <c r="N6" s="2" t="s">
        <v>17</v>
      </c>
      <c r="O6" s="0"/>
      <c r="P6" s="0"/>
      <c r="S6" s="2" t="s">
        <v>18</v>
      </c>
      <c r="T6" s="0"/>
      <c r="U6" s="0"/>
    </row>
    <row r="7" customFormat="false" ht="15" hidden="false" customHeight="false" outlineLevel="0" collapsed="false">
      <c r="B7" s="4" t="s">
        <v>19</v>
      </c>
      <c r="C7" s="4" t="str">
        <f aca="false">IF(E4="1h",KINE!C6,KINE!C3)</f>
        <v>112</v>
      </c>
      <c r="D7" s="13"/>
      <c r="G7" s="0"/>
      <c r="H7" s="4" t="s">
        <v>19</v>
      </c>
      <c r="I7" s="14" t="n">
        <f aca="false">IF(E4="2h",KINE!C6,KINE!C3)</f>
        <v>111</v>
      </c>
      <c r="J7" s="0"/>
      <c r="N7" s="4" t="s">
        <v>19</v>
      </c>
      <c r="O7" s="14" t="str">
        <f aca="false">IF(E4="3he",KINE!C6,KINE!C3)</f>
        <v>112</v>
      </c>
      <c r="P7" s="0"/>
      <c r="S7" s="4" t="s">
        <v>19</v>
      </c>
      <c r="T7" s="14" t="str">
        <f aca="false">IF(E4="4he",KINE!C6,KINE!C3)</f>
        <v>112</v>
      </c>
      <c r="U7" s="0"/>
    </row>
    <row r="8" customFormat="false" ht="15" hidden="false" customHeight="false" outlineLevel="0" collapsed="false">
      <c r="B8" s="4" t="s">
        <v>20</v>
      </c>
      <c r="C8" s="4" t="n">
        <f aca="false">IF(E4="1h",KINE!E6,KINE!E3)</f>
        <v>50</v>
      </c>
      <c r="D8" s="12"/>
      <c r="G8" s="0"/>
      <c r="H8" s="4" t="s">
        <v>20</v>
      </c>
      <c r="I8" s="14" t="n">
        <f aca="false">IF(E4="2h",KINE!E6,KINE!E3)</f>
        <v>50</v>
      </c>
      <c r="J8" s="0"/>
      <c r="N8" s="4" t="s">
        <v>20</v>
      </c>
      <c r="O8" s="14" t="n">
        <f aca="false">IF(E4="3he",KINE!E6,KINE!E3)</f>
        <v>50</v>
      </c>
      <c r="P8" s="0"/>
      <c r="S8" s="4" t="s">
        <v>20</v>
      </c>
      <c r="T8" s="14" t="n">
        <f aca="false">IF(E4="4he",KINE!E6,KINE!E3)</f>
        <v>50</v>
      </c>
      <c r="U8" s="0"/>
    </row>
    <row r="9" customFormat="false" ht="15" hidden="false" customHeight="false" outlineLevel="0" collapsed="false">
      <c r="B9" s="15" t="s">
        <v>21</v>
      </c>
      <c r="C9" s="16" t="n">
        <f aca="false">IF(E4="1h",R4,L4)</f>
        <v>23</v>
      </c>
      <c r="D9" s="12"/>
      <c r="G9" s="0"/>
      <c r="H9" s="15" t="s">
        <v>21</v>
      </c>
      <c r="I9" s="16" t="n">
        <f aca="false">IF(E4="2h",GLOBALS!R4,GLOBALS!L4)</f>
        <v>14.43677685</v>
      </c>
      <c r="J9" s="17"/>
      <c r="N9" s="15" t="s">
        <v>21</v>
      </c>
      <c r="O9" s="16" t="n">
        <f aca="false">IF(E4="3he",R4,L4)</f>
        <v>23</v>
      </c>
      <c r="P9" s="17"/>
      <c r="S9" s="15" t="s">
        <v>21</v>
      </c>
      <c r="T9" s="16" t="n">
        <f aca="false">IF(E4="4he",GLOBALS!R4,GLOBALS!L4)</f>
        <v>23</v>
      </c>
      <c r="U9" s="17"/>
    </row>
    <row r="10" customFormat="false" ht="15" hidden="false" customHeight="false" outlineLevel="0" collapsed="false">
      <c r="B10" s="0"/>
      <c r="G10" s="0"/>
      <c r="H10" s="0"/>
      <c r="N10" s="0"/>
      <c r="S10" s="0"/>
    </row>
    <row r="11" customFormat="false" ht="15" hidden="false" customHeight="false" outlineLevel="0" collapsed="false">
      <c r="B11" s="2" t="str">
        <f aca="false">PROTONS!N12</f>
        <v>Koning and Delaroche, 2009 | 0.001 &lt; E &lt; 200 | 24 &lt; A &lt; 209 | Iso. Dep.</v>
      </c>
      <c r="G11" s="0"/>
      <c r="H11" s="2" t="str">
        <f aca="false">DEUTERONS!N7</f>
        <v>Han, Shi, Shen, 2006 | E &lt; 200 | 12 &lt; A &lt; 209</v>
      </c>
      <c r="N11" s="2" t="str">
        <f aca="false">'MASS 3'!N7</f>
        <v>Xu, Guo, Han, Shen, 2011 | E &lt; 250 MeV | 20 &lt; A &lt; 209</v>
      </c>
      <c r="S11" s="2" t="str">
        <f aca="false">ALPHAS!N7</f>
        <v>Su and Han, 2015 | E &lt; 398 MeV | 20 &lt; A &lt; 209</v>
      </c>
    </row>
    <row r="12" customFormat="false" ht="15" hidden="false" customHeight="false" outlineLevel="0" collapsed="false">
      <c r="B12" s="2" t="str">
        <f aca="false">PROTONS!N13</f>
        <v>http://dx.doi.org/10.1016/S0375-9474(02)01321-0</v>
      </c>
      <c r="G12" s="0"/>
      <c r="H12" s="2" t="str">
        <f aca="false">DEUTERONS!N8</f>
        <v>http://dx.doi.org/10.1103/PhysRevC.74.044615</v>
      </c>
      <c r="N12" s="2" t="str">
        <f aca="false">'MASS 3'!N8</f>
        <v>http://dx.doi.org/10.1007/s11433-011-4488-5</v>
      </c>
      <c r="S12" s="2" t="str">
        <f aca="false">ALPHAS!N8</f>
        <v>http://dx.doi/org/10.1142/S0218301315500925</v>
      </c>
    </row>
    <row r="13" customFormat="false" ht="15" hidden="false" customHeight="false" outlineLevel="0" collapsed="false">
      <c r="B13" s="18" t="str">
        <f aca="false">PROTONS!N14</f>
        <v>v = 52.096 r0 = 1.22 a = 0.661</v>
      </c>
      <c r="G13" s="19"/>
      <c r="H13" s="18" t="str">
        <f aca="false">DEUTERONS!N9</f>
        <v>v = 87.416 r0 = 1.174 a = 0.809</v>
      </c>
      <c r="N13" s="20" t="str">
        <f aca="false">'MASS 3'!N9</f>
        <v>v = 133.096 r0 = 1.15 a = 0.788</v>
      </c>
      <c r="S13" s="18" t="str">
        <f aca="false">ALPHAS!N9</f>
        <v>v = 161.829 r0 = 1.342 a = 0.658</v>
      </c>
    </row>
    <row r="14" customFormat="false" ht="15" hidden="false" customHeight="false" outlineLevel="0" collapsed="false">
      <c r="B14" s="18" t="str">
        <f aca="false">PROTONS!N15</f>
        <v>vi = 1.826 ri0 = 1.22 ai = 0.661</v>
      </c>
      <c r="G14" s="19"/>
      <c r="H14" s="18" t="str">
        <f aca="false">DEUTERONS!N10</f>
        <v>vi = 0 ri0 = 1.563 ai = 0.916</v>
      </c>
      <c r="N14" s="20" t="str">
        <f aca="false">'MASS 3'!N10</f>
        <v>vi = 0.363 ri0 = 1.618 ai = 0.665</v>
      </c>
      <c r="S14" s="18" t="str">
        <f aca="false">ALPHAS!N10</f>
        <v>vi = 0 ri0 = 1.426 ai = 0.658</v>
      </c>
    </row>
    <row r="15" customFormat="false" ht="15" hidden="false" customHeight="false" outlineLevel="0" collapsed="false">
      <c r="B15" s="18" t="str">
        <f aca="false">PROTONS!N16</f>
        <v>vsi = 8.048 rsi0 = 1.266 asi = 0.577</v>
      </c>
      <c r="G15" s="19"/>
      <c r="H15" s="18" t="str">
        <f aca="false">DEUTERONS!N11</f>
        <v>vsi = 15.521 rsi0 = 1.328 asi = 0.681</v>
      </c>
      <c r="N15" s="20" t="str">
        <f aca="false">'MASS 3'!N11</f>
        <v>vsi = 28.077 rsi0 = 1.207 asi = 0.736</v>
      </c>
      <c r="S15" s="18" t="str">
        <f aca="false">ALPHAS!N11</f>
        <v>vsi = 30.891 rsi0 = 1.293 asi = 0.636</v>
      </c>
    </row>
    <row r="16" customFormat="false" ht="15" hidden="false" customHeight="false" outlineLevel="0" collapsed="false">
      <c r="B16" s="18" t="str">
        <f aca="false">PROTONS!N17</f>
        <v>vso = 5.553 rso0 = 1.051 aso = 0.59</v>
      </c>
      <c r="G16" s="19"/>
      <c r="H16" s="18" t="str">
        <f aca="false">DEUTERONS!N12</f>
        <v>vso = 3.703 rso0 = 1.234 aso = 0.813</v>
      </c>
      <c r="N16" s="20" t="str">
        <f aca="false">'MASS 3'!N12</f>
        <v>vso = 3 rso0 = 1.269 aso = 0.9</v>
      </c>
      <c r="S16" s="18" t="str">
        <f aca="false">ALPHAS!N12</f>
        <v>vso = 0 rso0 = 1.269 aso = 0.85</v>
      </c>
    </row>
    <row r="17" customFormat="false" ht="15" hidden="false" customHeight="false" outlineLevel="0" collapsed="false">
      <c r="B17" s="18" t="str">
        <f aca="false">PROTONS!N18</f>
        <v>vsoi = -0.104 rsoi0 = 1.051 asoi = 0.59 rc0 = 1.233</v>
      </c>
      <c r="G17" s="19"/>
      <c r="H17" s="18" t="str">
        <f aca="false">DEUTERONS!N13</f>
        <v>vsoi = -0.206 rsoi0 = 1.234 asoi = 0.813 rc0 = 1.698</v>
      </c>
      <c r="N17" s="20" t="str">
        <f aca="false">'MASS 3'!N13</f>
        <v>vsoi = 0 rsoi0 = 0 asoi = 0 rc0 = 1.25</v>
      </c>
      <c r="S17" s="18" t="str">
        <f aca="false">ALPHAS!N13</f>
        <v>vsoi = 0 rsoi0 = 0 asoi = 0 rc0 = 1.35</v>
      </c>
    </row>
    <row r="18" customFormat="false" ht="15" hidden="false" customHeight="false" outlineLevel="0" collapsed="false">
      <c r="B18" s="18"/>
      <c r="H18" s="2"/>
      <c r="N18" s="0"/>
      <c r="S18" s="2"/>
    </row>
    <row r="19" customFormat="false" ht="15" hidden="false" customHeight="false" outlineLevel="0" collapsed="false">
      <c r="B19" s="21" t="str">
        <f aca="false">PROTONS!N25</f>
        <v>Varner et al., (CH89), 1991 | 16 &lt; E &lt; 65 | 4 &lt; A &lt; 209</v>
      </c>
      <c r="H19" s="2" t="str">
        <f aca="false">DEUTERONS!N20</f>
        <v>An, Cai, 2006 | E &lt; 183 | 12 &lt; A &lt; 238</v>
      </c>
      <c r="N19" s="2" t="str">
        <f aca="false">'MASS 3'!N20</f>
        <v>Liang, Li, Cai, 2009 | E &lt; 270 MeV | All masses</v>
      </c>
      <c r="S19" s="2" t="str">
        <f aca="false">ALPHAS!N20</f>
        <v>Avrigeanu et al., 2009 | ? |</v>
      </c>
    </row>
    <row r="20" customFormat="false" ht="15" hidden="false" customHeight="false" outlineLevel="0" collapsed="false">
      <c r="B20" s="18" t="str">
        <f aca="false">PROTONS!N27</f>
        <v>v = 51.668 r0 = 1.203 a = 0.69</v>
      </c>
      <c r="H20" s="2" t="str">
        <f aca="false">DEUTERONS!N21</f>
        <v>http://dx.doi.org/10.1103/PhysRevC.73.054605</v>
      </c>
      <c r="N20" s="2" t="str">
        <f aca="false">'MASS 3'!N21</f>
        <v>http://dx.doi.org/10.1088/0954-3899/36/8/085104</v>
      </c>
      <c r="S20" s="2" t="str">
        <f aca="false">ALPHAS!N21</f>
        <v>http://dx.doi/org/10.1016/j.adt.2009.02.001</v>
      </c>
    </row>
    <row r="21" customFormat="false" ht="15" hidden="false" customHeight="false" outlineLevel="0" collapsed="false">
      <c r="B21" s="18" t="str">
        <f aca="false">PROTONS!N28</f>
        <v>vi = 1.271 ri0 = 1.243 ai = 0.69</v>
      </c>
      <c r="H21" s="18" t="str">
        <f aca="false">DEUTERONS!N22</f>
        <v>v = 94.959 r0 = 1.15 a = 0.78</v>
      </c>
      <c r="N21" s="20" t="str">
        <f aca="false">'MASS 3'!N22</f>
        <v>v = 122.296 r0 = 1.174 a = 0.811</v>
      </c>
      <c r="S21" s="18" t="str">
        <f aca="false">ALPHAS!N22</f>
        <v>v = 114.883 r0 = 0 a = 0</v>
      </c>
    </row>
    <row r="22" customFormat="false" ht="15" hidden="false" customHeight="false" outlineLevel="0" collapsed="false">
      <c r="B22" s="18" t="str">
        <f aca="false">PROTONS!N29</f>
        <v>vsi = 8.062 rsi0 = 1.243 asi = 0.69</v>
      </c>
      <c r="H22" s="18" t="str">
        <f aca="false">DEUTERONS!N23</f>
        <v>vi = 2.002 ri0 = 1.326 ai = 0.374</v>
      </c>
      <c r="N22" s="20" t="str">
        <f aca="false">'MASS 3'!N23</f>
        <v>vi = -0.083 ri0 = 1.411 ai = 0.879</v>
      </c>
      <c r="S22" s="18" t="str">
        <f aca="false">ALPHAS!N23</f>
        <v>vi = 14.378 ri0 = 0 ai = 0</v>
      </c>
    </row>
    <row r="23" customFormat="false" ht="15" hidden="false" customHeight="false" outlineLevel="0" collapsed="false">
      <c r="B23" s="18" t="str">
        <f aca="false">PROTONS!N30</f>
        <v>vso = 5.9 rso0 = 1.091 aso = 0.63</v>
      </c>
      <c r="H23" s="18" t="str">
        <f aca="false">DEUTERONS!N24</f>
        <v>vsi = 10.388 rsi0 = 1.366 asi = 0.829</v>
      </c>
      <c r="N23" s="20" t="str">
        <f aca="false">'MASS 3'!N24</f>
        <v>vsi = 21.626 rsi0 = 1.192 asi = 0.946</v>
      </c>
      <c r="S23" s="18" t="str">
        <f aca="false">ALPHAS!N24</f>
        <v>vsi = 0 rsi0 = 0 asi = 0</v>
      </c>
    </row>
    <row r="24" customFormat="false" ht="15" hidden="false" customHeight="false" outlineLevel="0" collapsed="false">
      <c r="B24" s="18" t="str">
        <f aca="false">PROTONS!N31</f>
        <v>vsoi = 0 rsoi0 = 0 asoi = 0 rc0 = 1.265</v>
      </c>
      <c r="H24" s="18" t="str">
        <f aca="false">DEUTERONS!N25</f>
        <v>vso = 3.557 rso0 = 0.972 aso = 1.011</v>
      </c>
      <c r="N24" s="20" t="str">
        <f aca="false">'MASS 3'!N25</f>
        <v>vso = 2.097 rso0 = 0.733 aso = 1.022</v>
      </c>
      <c r="S24" s="18" t="str">
        <f aca="false">ALPHAS!N25</f>
        <v>vso = 0 rso0 = 0 aso = 0</v>
      </c>
    </row>
    <row r="25" customFormat="false" ht="15" hidden="false" customHeight="false" outlineLevel="0" collapsed="false">
      <c r="B25" s="18"/>
      <c r="H25" s="18" t="str">
        <f aca="false">DEUTERONS!N26</f>
        <v>vsoi = 0 rsoi0 = 0 asoi = 0 rc0 = 1.303</v>
      </c>
      <c r="N25" s="20" t="str">
        <f aca="false">'MASS 3'!N26</f>
        <v>vsoi = -1.159 rsoi0 = 0.733 asoi = 1.022 rc0 = 1.289</v>
      </c>
      <c r="S25" s="18" t="str">
        <f aca="false">ALPHAS!N26</f>
        <v>vsoi = 0 rsoi0 = 0 asoi = 0 rc0 = 1.3</v>
      </c>
    </row>
    <row r="26" customFormat="false" ht="15" hidden="false" customHeight="false" outlineLevel="0" collapsed="false">
      <c r="B26" s="0"/>
      <c r="H26" s="2"/>
      <c r="N26" s="0"/>
      <c r="S26" s="2"/>
    </row>
    <row r="27" customFormat="false" ht="15" hidden="false" customHeight="false" outlineLevel="0" collapsed="false">
      <c r="B27" s="21" t="str">
        <f aca="false">PROTONS!N38</f>
        <v>Menet et al., 1971 | 30 &lt;  E &lt; 60 | A &gt; 40</v>
      </c>
      <c r="H27" s="2" t="str">
        <f aca="false">DEUTERONS!N33</f>
        <v>Bojowald et al., 1988 | 50 &lt; E &lt; 80 | 27 &lt; A &lt; 208</v>
      </c>
      <c r="N27" s="2" t="str">
        <f aca="false">'MASS 3'!N33</f>
        <v>Pang et al., 2009 | All E | All masses | Isospin dep.</v>
      </c>
      <c r="S27" s="2" t="str">
        <f aca="false">ALPHAS!N59</f>
        <v>Avrigeanu, Hodgson, Avrigeanu, 1994 | E vague | 12 &lt; A &lt; 208</v>
      </c>
    </row>
    <row r="28" customFormat="false" ht="15" hidden="false" customHeight="false" outlineLevel="0" collapsed="false">
      <c r="B28" s="21" t="str">
        <f aca="false">PROTONS!N39</f>
        <v>http://dx/doi.org/10.1016/0092-640X(76)90007-3</v>
      </c>
      <c r="H28" s="2" t="str">
        <f aca="false">DEUTERONS!N34</f>
        <v>http://dx.doi.org/10.1103/PhysRevC.38.1153</v>
      </c>
      <c r="N28" s="2" t="str">
        <f aca="false">'MASS 3'!N34</f>
        <v>http://dx.doi.org/10.1103/PhysRevC.79.024615</v>
      </c>
      <c r="S28" s="2" t="str">
        <f aca="false">ALPHAS!N60</f>
        <v>http://dx.doi.org/10.1103/PhysRevC.49.2136</v>
      </c>
    </row>
    <row r="29" customFormat="false" ht="15" hidden="false" customHeight="false" outlineLevel="0" collapsed="false">
      <c r="B29" s="18" t="str">
        <f aca="false">PROTONS!N40</f>
        <v>v = 51.818 r0 = 1.16 a = 0.75</v>
      </c>
      <c r="H29" s="18" t="str">
        <f aca="false">DEUTERONS!N35</f>
        <v>v = 92.743 r0 = 1.18 a = 0.804</v>
      </c>
      <c r="N29" s="20" t="str">
        <f aca="false">'MASS 3'!N35</f>
        <v>v = 118.994 r0 = 1.2 a = 0.82</v>
      </c>
      <c r="S29" s="18" t="str">
        <f aca="false">ALPHAS!N61</f>
        <v>v = 158.162 r0 = 1.245 a = 0.776</v>
      </c>
    </row>
    <row r="30" customFormat="false" ht="15" hidden="false" customHeight="false" outlineLevel="0" collapsed="false">
      <c r="B30" s="18" t="str">
        <f aca="false">PROTONS!N41</f>
        <v>vi = 3.27 ri0 = 1.37 ai = 0.663</v>
      </c>
      <c r="H30" s="18" t="str">
        <f aca="false">DEUTERONS!N36</f>
        <v>vi = 0 ri0 = 1.27 ai = 0.869</v>
      </c>
      <c r="N30" s="20" t="str">
        <f aca="false">'MASS 3'!N36</f>
        <v>vi = 1.69 ri0 = 1.283 ai = 0.84</v>
      </c>
      <c r="S30" s="18" t="str">
        <f aca="false">ALPHAS!N62</f>
        <v>vi = 0 ri0 = 0 ai = 0</v>
      </c>
    </row>
    <row r="31" customFormat="false" ht="15" hidden="false" customHeight="false" outlineLevel="0" collapsed="false">
      <c r="B31" s="18" t="str">
        <f aca="false">PROTONS!N42</f>
        <v>vsi = 4.711 rsi0 = 1.37 asi = 0.663</v>
      </c>
      <c r="H31" s="18" t="str">
        <f aca="false">DEUTERONS!N37</f>
        <v>vsi = 12.798 rsi0 = 1.27 asi = 0.869</v>
      </c>
      <c r="N31" s="20" t="str">
        <f aca="false">'MASS 3'!N37</f>
        <v>vsi = 22.584 rsi0 = 1.283 asi = 0.84</v>
      </c>
      <c r="S31" s="18" t="str">
        <f aca="false">ALPHAS!N63</f>
        <v>vsi = 9.017 rsi0 = 1.57 asi = 0.596</v>
      </c>
    </row>
    <row r="32" customFormat="false" ht="15" hidden="false" customHeight="false" outlineLevel="0" collapsed="false">
      <c r="B32" s="18" t="str">
        <f aca="false">PROTONS!N43</f>
        <v>vso = 6.04 rso0 = 1.064 aso = 0.78</v>
      </c>
      <c r="H32" s="18" t="str">
        <f aca="false">DEUTERONS!N38</f>
        <v>vso = 6 rso0 = 0.963 aso = 0.963</v>
      </c>
      <c r="N32" s="20" t="str">
        <f aca="false">'MASS 3'!N38</f>
        <v>vso = 1.24 rso0 = 0.885 aso = 0.13</v>
      </c>
      <c r="S32" s="18" t="str">
        <f aca="false">ALPHAS!N64</f>
        <v>vso = 0 rso0 = 0 aso = 0</v>
      </c>
    </row>
    <row r="33" customFormat="false" ht="15" hidden="false" customHeight="false" outlineLevel="0" collapsed="false">
      <c r="B33" s="18" t="str">
        <f aca="false">PROTONS!N44</f>
        <v>vsoi = 0 rsoi0 = 0 asoi = 0 rc0 = 1.25</v>
      </c>
      <c r="H33" s="18" t="str">
        <f aca="false">DEUTERONS!N39</f>
        <v>vsoi = 0 rsoi0 = 0 asoi = 0 rc0 = 1.3</v>
      </c>
      <c r="N33" s="20" t="str">
        <f aca="false">'MASS 3'!N39</f>
        <v>vsoi = 0 rsoi = 0 asoi = 0 rc0 = 1.265</v>
      </c>
      <c r="S33" s="18" t="str">
        <f aca="false">ALPHAS!N65</f>
        <v>vsoi = 0 rsoi0 = 0 asoi = 0 rc0 = 1.3</v>
      </c>
    </row>
    <row r="34" customFormat="false" ht="15" hidden="false" customHeight="false" outlineLevel="0" collapsed="false">
      <c r="B34" s="0"/>
      <c r="H34" s="2"/>
      <c r="N34" s="20"/>
      <c r="S34" s="2"/>
    </row>
    <row r="35" customFormat="false" ht="15" hidden="false" customHeight="false" outlineLevel="0" collapsed="false">
      <c r="B35" s="21" t="str">
        <f aca="false">PROTONS!N51</f>
        <v>Becchetti and Greenlees, 1969 | E &lt; 50 | A &gt; 40</v>
      </c>
      <c r="H35" s="2" t="str">
        <f aca="false">DEUTERONS!N49</f>
        <v>Daehnick, Childs, Vrcelj, 1980 | 11.8 &lt; E &lt; 80 | 27 &lt; A &lt; 238 (REL)</v>
      </c>
      <c r="N35" s="2" t="str">
        <f aca="false">'MASS 3'!N46</f>
        <v>Li, Liang, Cai, 2007 | E &lt; 40 MeV | 48 &lt; A &lt; 232 | Tritons</v>
      </c>
      <c r="S35" s="2" t="str">
        <f aca="false">ALPHAS!N72</f>
        <v>Notle, Machner, Bojowald, 1987 | E &gt; 80 | 12 &lt; A &lt; 208</v>
      </c>
    </row>
    <row r="36" customFormat="false" ht="15" hidden="false" customHeight="false" outlineLevel="0" collapsed="false">
      <c r="B36" s="21" t="str">
        <f aca="false">PROTONS!N52</f>
        <v>http://dx.doi.org/10.1103/PhysRev.182.1190</v>
      </c>
      <c r="H36" s="2" t="str">
        <f aca="false">DEUTERONS!N50</f>
        <v>http://dx.doi.org/10.1103/PhysRevC.21.2253</v>
      </c>
      <c r="N36" s="2" t="str">
        <f aca="false">'MASS 3'!N47</f>
        <v>http://dx.doi.org/10.1016/j.nuclphysa.2007.03.004</v>
      </c>
      <c r="S36" s="2" t="str">
        <f aca="false">ALPHAS!N73</f>
        <v>http://dx.doi.org/10.1103/PhysRevC.36.1312</v>
      </c>
    </row>
    <row r="37" customFormat="false" ht="15" hidden="false" customHeight="false" outlineLevel="0" collapsed="false">
      <c r="B37" s="18" t="str">
        <f aca="false">PROTONS!N53</f>
        <v>v = 53.361 r0 = 1.17 a = 0.75</v>
      </c>
      <c r="H37" s="18" t="str">
        <f aca="false">DEUTERONS!N51</f>
        <v>v = 93.07 r0 = 1.17 a = 0.734</v>
      </c>
      <c r="N37" s="20" t="str">
        <f aca="false">'MASS 3'!N48</f>
        <v>v = 168.649 r0 = 1.089 a = 0.775</v>
      </c>
      <c r="S37" s="18" t="str">
        <f aca="false">ALPHAS!N74</f>
        <v>v = 158.162 r0 = 1.245 a = 0.776</v>
      </c>
    </row>
    <row r="38" customFormat="false" ht="15" hidden="false" customHeight="false" outlineLevel="0" collapsed="false">
      <c r="B38" s="18" t="str">
        <f aca="false">PROTONS!N54</f>
        <v>vi = 2.36 ri0 = 1.32 ai = 0.585</v>
      </c>
      <c r="H38" s="18" t="str">
        <f aca="false">DEUTERONS!N52</f>
        <v>vi = 0.257 ri0 = 1.338 ai = 0.856</v>
      </c>
      <c r="N38" s="20" t="str">
        <f aca="false">'MASS 3'!N49</f>
        <v>vi = 13.809 ri0 = 1.283 ai = 1.211</v>
      </c>
      <c r="S38" s="18" t="str">
        <f aca="false">ALPHAS!N75</f>
        <v>vi = 0 ri0 = 0 ai = 0</v>
      </c>
    </row>
    <row r="39" customFormat="false" ht="15" hidden="false" customHeight="false" outlineLevel="0" collapsed="false">
      <c r="B39" s="18" t="str">
        <f aca="false">PROTONS!N55</f>
        <v>vsi = 7.336 rsi0 = 1.32 asi = 0.585</v>
      </c>
      <c r="H39" s="18" t="str">
        <f aca="false">DEUTERONS!N53</f>
        <v>vsi = 12.191 rsi0 = 1.338 asi = 0.856</v>
      </c>
      <c r="N39" s="20" t="str">
        <f aca="false">'MASS 3'!N50</f>
        <v>vsi = 17.167 rsi0 = 1.155 asi = 0.867</v>
      </c>
      <c r="S39" s="18" t="str">
        <f aca="false">ALPHAS!N76</f>
        <v>vsi = 18.735 rsi0 = 1.57 asi = 0.596</v>
      </c>
    </row>
    <row r="40" customFormat="false" ht="15" hidden="false" customHeight="false" outlineLevel="0" collapsed="false">
      <c r="B40" s="18" t="str">
        <f aca="false">PROTONS!N56</f>
        <v>vso = 6.2 rso0 = 1.01 aso = 0.75</v>
      </c>
      <c r="H40" s="18" t="str">
        <f aca="false">DEUTERONS!N54</f>
        <v>vso = 6.738 rso0 = 1.07 aso = 0.66</v>
      </c>
      <c r="N40" s="20" t="str">
        <f aca="false">'MASS 3'!N51</f>
        <v>vso = 1.903 rso0 = 0.497 aso = 0.103</v>
      </c>
      <c r="S40" s="18" t="str">
        <f aca="false">ALPHAS!N77</f>
        <v>vso = 0 rso0 = 0 aso = 0</v>
      </c>
    </row>
    <row r="41" customFormat="false" ht="15" hidden="false" customHeight="false" outlineLevel="0" collapsed="false">
      <c r="B41" s="18" t="str">
        <f aca="false">PROTONS!N57</f>
        <v>vsoi = 0 rsoi0 = 0 asoi = 0 rc0 = 1.3</v>
      </c>
      <c r="H41" s="18" t="str">
        <f aca="false">DEUTERONS!N55</f>
        <v>vsoi = 0 rsoi0 = 0 asoi = 0 rc0 = 1.3</v>
      </c>
      <c r="N41" s="20" t="str">
        <f aca="false">'MASS 3'!N52</f>
        <v>vsoi = 0 rsoi = 0 asoi = 0 rc0 = 1.422</v>
      </c>
      <c r="S41" s="18" t="str">
        <f aca="false">ALPHAS!N78</f>
        <v>vsoi = 0 rsoi0 = 0 asoi = 0 rc0 = 1.3</v>
      </c>
    </row>
    <row r="42" customFormat="false" ht="15" hidden="false" customHeight="false" outlineLevel="0" collapsed="false">
      <c r="B42" s="18"/>
      <c r="H42" s="2"/>
      <c r="N42" s="0"/>
      <c r="S42" s="2"/>
    </row>
    <row r="43" customFormat="false" ht="15" hidden="false" customHeight="false" outlineLevel="0" collapsed="false">
      <c r="B43" s="21" t="str">
        <f aca="false">PROTONS!N64</f>
        <v>Perey, 1963 | E &lt; 20 | 30 &lt; A &lt; 100</v>
      </c>
      <c r="H43" s="2" t="str">
        <f aca="false">DEUTERONS!N65</f>
        <v>Daehnick, Childs, Vrcelj, 1980 | 11.8 &lt; E &lt; 80 | 27 &lt; A &lt; 238 (NONREL)</v>
      </c>
      <c r="N43" s="2" t="str">
        <f aca="false">'MASS 3'!N59</f>
        <v>Trost et al., 1987 | 10 &lt; E &lt; 220 MeV | 10 &lt; A &lt; 208</v>
      </c>
      <c r="S43" s="2" t="str">
        <f aca="false">ALPHAS!N85</f>
        <v>Bassani and Picard, 1969 | E = 25 - 30 | A = 90</v>
      </c>
    </row>
    <row r="44" customFormat="false" ht="15" hidden="false" customHeight="false" outlineLevel="0" collapsed="false">
      <c r="B44" s="21" t="str">
        <f aca="false">PROTONS!N65</f>
        <v>http://dx/doi.org/10.1016/0092-640X(76)90007-3</v>
      </c>
      <c r="H44" s="2" t="str">
        <f aca="false">DEUTERONS!N66</f>
        <v>http://dx.doi.org/10.1103/PhysRevC.21.2253</v>
      </c>
      <c r="N44" s="2" t="str">
        <f aca="false">'MASS 3'!N60</f>
        <v>http://dx.doi.org/10.1016/0375-9474(87)90551-3</v>
      </c>
      <c r="S44" s="2" t="str">
        <f aca="false">ALPHAS!N86</f>
        <v>http://dx.doi.org/10.1016/0375-9474(69)90601-0</v>
      </c>
    </row>
    <row r="45" customFormat="false" ht="15" hidden="false" customHeight="false" outlineLevel="0" collapsed="false">
      <c r="B45" s="18" t="str">
        <f aca="false">PROTONS!N66</f>
        <v>v = 47.692 r0 = 1.25 a = 0.65</v>
      </c>
      <c r="H45" s="18" t="str">
        <f aca="false">DEUTERONS!N67</f>
        <v>v = 93.902 r0 = 1.17 a = 0.734</v>
      </c>
      <c r="N45" s="20" t="str">
        <f aca="false">'MASS 3'!N61</f>
        <v>v = 118.663 r0 = 1.15 a = 0.794</v>
      </c>
      <c r="S45" s="18" t="str">
        <f aca="false">ALPHAS!N87</f>
        <v>v = 207 r0 = 1.3 a = 0.65</v>
      </c>
    </row>
    <row r="46" customFormat="false" ht="15" hidden="false" customHeight="false" outlineLevel="0" collapsed="false">
      <c r="B46" s="18" t="str">
        <f aca="false">PROTONS!N67</f>
        <v>vi = 0 ri0 = 0 ai = 0</v>
      </c>
      <c r="H46" s="18" t="str">
        <f aca="false">DEUTERONS!N68</f>
        <v>vi = 0.259 ri0 = 1.325 ai = 0.866</v>
      </c>
      <c r="N46" s="20" t="str">
        <f aca="false">'MASS 3'!N62</f>
        <v>vi = 0 ri0 = 0 ai = 0</v>
      </c>
      <c r="S46" s="18" t="str">
        <f aca="false">ALPHAS!N88</f>
        <v>vi = 28 ri0 = 1.3 ai = 0.52</v>
      </c>
    </row>
    <row r="47" customFormat="false" ht="15" hidden="false" customHeight="false" outlineLevel="0" collapsed="false">
      <c r="B47" s="18" t="str">
        <f aca="false">PROTONS!N68</f>
        <v>vsi = 13.5 rsi0 = 1.25 asi = 0.47</v>
      </c>
      <c r="H47" s="18" t="str">
        <f aca="false">DEUTERONS!N69</f>
        <v>vsi = 12.316 rsi0 = 1.325 asi = 0.866</v>
      </c>
      <c r="N47" s="20" t="str">
        <f aca="false">'MASS 3'!N63</f>
        <v>vsi = 22.255 rsi0 = 1.28 asi = 0.8</v>
      </c>
      <c r="S47" s="18" t="str">
        <f aca="false">ALPHAS!N89</f>
        <v>vsi = 0 rsi0 = 0 asi = 0</v>
      </c>
    </row>
    <row r="48" customFormat="false" ht="15" hidden="false" customHeight="false" outlineLevel="0" collapsed="false">
      <c r="B48" s="18" t="str">
        <f aca="false">PROTONS!N69</f>
        <v>vso = 7.5 rso0 = 1.25 aso = 0.47</v>
      </c>
      <c r="H48" s="18" t="str">
        <f aca="false">DEUTERONS!N70</f>
        <v>vso = 6.911 rso0 = 1.07 aso = 0.66</v>
      </c>
      <c r="N48" s="20" t="str">
        <f aca="false">'MASS 3'!N64</f>
        <v>vso = 0 rso0 = 0 aso = 0</v>
      </c>
      <c r="S48" s="18" t="str">
        <f aca="false">ALPHAS!N90</f>
        <v>vso = 0 rso0 = 0 aso = 0</v>
      </c>
    </row>
    <row r="49" customFormat="false" ht="15" hidden="false" customHeight="false" outlineLevel="0" collapsed="false">
      <c r="B49" s="18" t="str">
        <f aca="false">PROTONS!N70</f>
        <v>vsoi = 0 rsoi0 = 0 asoi = 0 rc0 = 1.25</v>
      </c>
      <c r="H49" s="18" t="str">
        <f aca="false">DEUTERONS!N71</f>
        <v>vsoi = 0 rsoi0 = 0 asoi = 0 rc0 = 1.3</v>
      </c>
      <c r="N49" s="20" t="str">
        <f aca="false">'MASS 3'!N65</f>
        <v>vsoi = 0 rsoi = 0 asoi = 0 rc0 = 1.4</v>
      </c>
      <c r="S49" s="18" t="str">
        <f aca="false">ALPHAS!N91</f>
        <v>vsoi = 0 rsoi0 = 0 asoi = 0 rc0 = 1.4</v>
      </c>
    </row>
    <row r="50" customFormat="false" ht="15" hidden="false" customHeight="false" outlineLevel="0" collapsed="false">
      <c r="B50" s="0"/>
      <c r="H50" s="2"/>
      <c r="N50" s="20"/>
      <c r="S50" s="2"/>
    </row>
    <row r="51" customFormat="false" ht="15" hidden="false" customHeight="false" outlineLevel="0" collapsed="false">
      <c r="B51" s="0"/>
      <c r="H51" s="2" t="str">
        <f aca="false">DEUTERONS!N78</f>
        <v>Lohr and Haeberli, 1974 | 9 &lt; E &lt; 13 | A &gt; 40</v>
      </c>
      <c r="N51" s="2" t="str">
        <f aca="false">'MASS 3'!N72</f>
        <v>Hyakutake et al., 1980 | 90 &lt; E &lt; 120 MeV | About 58 &lt; A &lt; 92</v>
      </c>
      <c r="S51" s="2"/>
    </row>
    <row r="52" customFormat="false" ht="15" hidden="false" customHeight="false" outlineLevel="0" collapsed="false">
      <c r="B52" s="18"/>
      <c r="H52" s="2" t="str">
        <f aca="false">DEUTERONS!N79</f>
        <v>http://dx.doi.org/10.1016/0375-9474(74)90627-7</v>
      </c>
      <c r="N52" s="2" t="str">
        <f aca="false">'MASS 3'!N73</f>
        <v>http://dx.doi.org/10.1016/0375-9474(80)90013-5</v>
      </c>
      <c r="S52" s="2"/>
    </row>
    <row r="53" customFormat="false" ht="15" hidden="false" customHeight="false" outlineLevel="0" collapsed="false">
      <c r="B53" s="18"/>
      <c r="H53" s="18" t="str">
        <f aca="false">DEUTERONS!N80</f>
        <v>v = 114.019 r0 = 1.05 a = 0.86</v>
      </c>
      <c r="N53" s="20" t="str">
        <f aca="false">'MASS 3'!N74</f>
        <v>v = 120.428 r0 = 1.21 a = 0.76</v>
      </c>
      <c r="S53" s="2"/>
    </row>
    <row r="54" customFormat="false" ht="15" hidden="false" customHeight="false" outlineLevel="0" collapsed="false">
      <c r="B54" s="18"/>
      <c r="H54" s="18" t="str">
        <f aca="false">DEUTERONS!N81</f>
        <v>vi = 0 ri0 = 0 ai = 0</v>
      </c>
      <c r="N54" s="20" t="str">
        <f aca="false">'MASS 3'!N75</f>
        <v>vi = 0 ri0 = 0 ai = 0</v>
      </c>
      <c r="S54" s="2"/>
    </row>
    <row r="55" customFormat="false" ht="15" hidden="false" customHeight="false" outlineLevel="0" collapsed="false">
      <c r="B55" s="18"/>
      <c r="H55" s="18" t="str">
        <f aca="false">DEUTERONS!N82</f>
        <v>vsi = 9.439 rsi0 = 1.43 asi = 0.8</v>
      </c>
      <c r="N55" s="20" t="str">
        <f aca="false">'MASS 3'!N76</f>
        <v>vsi = 24.156 rsi0 = 1.17 asi = 0.838</v>
      </c>
      <c r="S55" s="2"/>
    </row>
    <row r="56" customFormat="false" ht="15" hidden="false" customHeight="false" outlineLevel="0" collapsed="false">
      <c r="B56" s="18"/>
      <c r="H56" s="18" t="str">
        <f aca="false">DEUTERONS!N83</f>
        <v>vso = 7 rso0 = 0.75 aso = 0.5</v>
      </c>
      <c r="N56" s="20" t="str">
        <f aca="false">'MASS 3'!N77</f>
        <v>vso = 0 rso0 = 0 aso = 0</v>
      </c>
      <c r="S56" s="2"/>
    </row>
    <row r="57" customFormat="false" ht="15" hidden="false" customHeight="false" outlineLevel="0" collapsed="false">
      <c r="B57" s="18"/>
      <c r="H57" s="18" t="str">
        <f aca="false">DEUTERONS!N84</f>
        <v>vsoi = 0 rsoi0 = 0 asoi = 0 rc0 = 1.3</v>
      </c>
      <c r="N57" s="20" t="str">
        <f aca="false">'MASS 3'!N78</f>
        <v>vsoi = 0 rsoi = 0 asoi = 0 rc0 = 1.3</v>
      </c>
      <c r="S57" s="2"/>
    </row>
    <row r="58" customFormat="false" ht="15" hidden="false" customHeight="false" outlineLevel="0" collapsed="false">
      <c r="B58" s="0"/>
      <c r="H58" s="2"/>
      <c r="N58" s="0"/>
      <c r="S58" s="0"/>
    </row>
    <row r="59" customFormat="false" ht="15" hidden="false" customHeight="false" outlineLevel="0" collapsed="false">
      <c r="B59" s="0"/>
      <c r="H59" s="2" t="str">
        <f aca="false">DEUTERONS!N91</f>
        <v>Perey and Perey, 1963 | 12 &lt; E &lt; 25 | A &gt; 40</v>
      </c>
      <c r="N59" s="2" t="str">
        <f aca="false">'MASS 3'!N85</f>
        <v>Becchetti and Greenlees, 1971 | E &lt; 40 MeV | A &gt; 40 | Isospin dep.</v>
      </c>
      <c r="S59" s="0"/>
    </row>
    <row r="60" customFormat="false" ht="15" hidden="false" customHeight="false" outlineLevel="0" collapsed="false">
      <c r="B60" s="0"/>
      <c r="H60" s="2" t="str">
        <f aca="false">DEUTERONS!N92</f>
        <v>http://dx.doi.org/10.1016/0370-1573(91)90039-O</v>
      </c>
      <c r="N60" s="20" t="str">
        <f aca="false">'MASS 3'!N87</f>
        <v>v = 153.347 r0 = 1.2 a = 0.72</v>
      </c>
      <c r="S60" s="0"/>
    </row>
    <row r="61" customFormat="false" ht="15" hidden="false" customHeight="false" outlineLevel="0" collapsed="false">
      <c r="B61" s="0"/>
      <c r="H61" s="18" t="str">
        <f aca="false">DEUTERONS!N93</f>
        <v>v = 98.632 r0 = 1.15 a = 0.81</v>
      </c>
      <c r="N61" s="20" t="str">
        <f aca="false">'MASS 3'!N88</f>
        <v>vi = 38.824 ri0 = 1.4 ai = 0.88</v>
      </c>
      <c r="S61" s="0"/>
    </row>
    <row r="62" customFormat="false" ht="15" hidden="false" customHeight="false" outlineLevel="0" collapsed="false">
      <c r="B62" s="0"/>
      <c r="H62" s="18" t="str">
        <f aca="false">DEUTERONS!N94</f>
        <v>vi = 0 ri0 = 0 ai = 0</v>
      </c>
      <c r="N62" s="20" t="str">
        <f aca="false">'MASS 3'!N89</f>
        <v>vsi = 0 rsi0 = 0 asi = 0</v>
      </c>
      <c r="S62" s="0"/>
    </row>
    <row r="63" customFormat="false" ht="15" hidden="false" customHeight="false" outlineLevel="0" collapsed="false">
      <c r="B63" s="0"/>
      <c r="H63" s="18" t="str">
        <f aca="false">DEUTERONS!N95</f>
        <v>vsi = 17.865 rsi0 = 1.34 asi = 0.68</v>
      </c>
      <c r="N63" s="20" t="str">
        <f aca="false">'MASS 3'!N90</f>
        <v>vso = 2.5 rso0 = 1.2 aso = 0.72</v>
      </c>
      <c r="S63" s="0"/>
    </row>
    <row r="64" customFormat="false" ht="15" hidden="false" customHeight="false" outlineLevel="0" collapsed="false">
      <c r="B64" s="0"/>
      <c r="H64" s="18" t="str">
        <f aca="false">DEUTERONS!N96</f>
        <v>vso = 0 rso0 = 0 aso = 0</v>
      </c>
      <c r="N64" s="20" t="str">
        <f aca="false">'MASS 3'!N91</f>
        <v>vsoi = 0 rsoi = 0 asoi = 0 rc0 = 1.3</v>
      </c>
      <c r="S64" s="0"/>
    </row>
    <row r="65" customFormat="false" ht="15" hidden="false" customHeight="false" outlineLevel="0" collapsed="false">
      <c r="B65" s="18"/>
      <c r="H65" s="18" t="str">
        <f aca="false">DEUTERONS!N97</f>
        <v>vsoi = 0 rsoi0 = 0 asoi = 0 rc0 = 1.15</v>
      </c>
      <c r="N65" s="0"/>
      <c r="S65" s="0"/>
    </row>
  </sheetData>
  <mergeCells count="1">
    <mergeCell ref="B3:B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70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95" zoomScaleNormal="95" zoomScalePageLayoutView="100" workbookViewId="0">
      <selection pane="topLeft" activeCell="D59" activeCellId="0" sqref="D59"/>
    </sheetView>
  </sheetViews>
  <sheetFormatPr defaultRowHeight="15"/>
  <cols>
    <col collapsed="false" hidden="false" max="2" min="1" style="22" width="10.7098214285714"/>
    <col collapsed="false" hidden="false" max="3" min="3" style="22" width="2.42410714285714"/>
    <col collapsed="false" hidden="false" max="5" min="4" style="22" width="10.7098214285714"/>
    <col collapsed="false" hidden="false" max="6" min="6" style="22" width="2.42410714285714"/>
    <col collapsed="false" hidden="false" max="8" min="7" style="22" width="10.7098214285714"/>
    <col collapsed="false" hidden="false" max="9" min="9" style="22" width="2.42410714285714"/>
    <col collapsed="false" hidden="false" max="11" min="10" style="22" width="10.7098214285714"/>
    <col collapsed="false" hidden="false" max="12" min="12" style="22" width="2.42410714285714"/>
    <col collapsed="false" hidden="false" max="31" min="13" style="22" width="10.7098214285714"/>
    <col collapsed="false" hidden="false" max="32" min="32" style="22" width="2.42410714285714"/>
    <col collapsed="false" hidden="false" max="34" min="33" style="22" width="10.7098214285714"/>
    <col collapsed="false" hidden="false" max="35" min="35" style="22" width="2.42410714285714"/>
    <col collapsed="false" hidden="false" max="37" min="36" style="22" width="10.7098214285714"/>
    <col collapsed="false" hidden="false" max="38" min="38" style="22" width="2.42410714285714"/>
    <col collapsed="false" hidden="false" max="1025" min="39" style="22" width="10.7098214285714"/>
  </cols>
  <sheetData>
    <row r="1" customFormat="false" ht="16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6" hidden="false" customHeight="false" outlineLevel="0" collapsed="false">
      <c r="A2" s="0"/>
      <c r="B2" s="23" t="s">
        <v>22</v>
      </c>
      <c r="C2" s="24"/>
      <c r="D2" s="24" t="s">
        <v>23</v>
      </c>
      <c r="E2" s="25"/>
      <c r="F2" s="25"/>
      <c r="G2" s="25"/>
      <c r="H2" s="25"/>
      <c r="I2" s="25"/>
      <c r="J2" s="25"/>
      <c r="K2" s="25"/>
      <c r="L2" s="25"/>
      <c r="M2" s="26" t="s">
        <v>24</v>
      </c>
      <c r="N2" s="0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" hidden="false" customHeight="false" outlineLevel="0" collapsed="false">
      <c r="A3" s="0"/>
      <c r="B3" s="28" t="s">
        <v>25</v>
      </c>
      <c r="C3" s="29"/>
      <c r="D3" s="27"/>
      <c r="E3" s="27"/>
      <c r="F3" s="27"/>
      <c r="G3" s="27"/>
      <c r="H3" s="27"/>
      <c r="I3" s="27"/>
      <c r="J3" s="27"/>
      <c r="K3" s="27"/>
      <c r="L3" s="27"/>
      <c r="M3" s="30"/>
      <c r="N3" s="0"/>
      <c r="O3" s="29"/>
      <c r="P3" s="29"/>
      <c r="Q3" s="27"/>
      <c r="R3" s="31"/>
      <c r="S3" s="31"/>
      <c r="T3" s="31"/>
      <c r="U3" s="31"/>
      <c r="V3" s="31"/>
      <c r="W3" s="31"/>
      <c r="X3" s="27"/>
      <c r="Y3" s="27"/>
      <c r="Z3" s="27"/>
    </row>
    <row r="4" customFormat="false" ht="16" hidden="false" customHeight="false" outlineLevel="0" collapsed="false">
      <c r="A4" s="0"/>
      <c r="B4" s="32"/>
      <c r="C4" s="27"/>
      <c r="D4" s="27"/>
      <c r="E4" s="27"/>
      <c r="F4" s="27"/>
      <c r="G4" s="27"/>
      <c r="H4" s="27"/>
      <c r="I4" s="27"/>
      <c r="J4" s="27"/>
      <c r="K4" s="27"/>
      <c r="L4" s="27"/>
      <c r="M4" s="30"/>
      <c r="N4" s="0"/>
      <c r="O4" s="33"/>
      <c r="P4" s="34"/>
      <c r="Q4" s="27"/>
      <c r="R4" s="31"/>
      <c r="S4" s="31"/>
      <c r="T4" s="31"/>
      <c r="U4" s="31"/>
      <c r="V4" s="31"/>
      <c r="W4" s="31"/>
      <c r="X4" s="27"/>
      <c r="Y4" s="27"/>
      <c r="Z4" s="27"/>
    </row>
    <row r="5" customFormat="false" ht="16" hidden="false" customHeight="false" outlineLevel="0" collapsed="false">
      <c r="A5" s="0"/>
      <c r="B5" s="32" t="s">
        <v>19</v>
      </c>
      <c r="C5" s="27"/>
      <c r="D5" s="35" t="str">
        <f aca="false">GLOBALS!C7</f>
        <v>112</v>
      </c>
      <c r="E5" s="32" t="s">
        <v>26</v>
      </c>
      <c r="F5" s="27"/>
      <c r="G5" s="31" t="n">
        <f aca="false">D5^(1/3)</f>
        <v>4.82028452835046</v>
      </c>
      <c r="H5" s="27"/>
      <c r="I5" s="36"/>
      <c r="J5" s="27"/>
      <c r="K5" s="27"/>
      <c r="L5" s="27"/>
      <c r="M5" s="30"/>
      <c r="N5" s="0"/>
      <c r="O5" s="33"/>
      <c r="P5" s="34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6" hidden="false" customHeight="false" outlineLevel="0" collapsed="false">
      <c r="A6" s="0"/>
      <c r="B6" s="32" t="s">
        <v>20</v>
      </c>
      <c r="C6" s="27"/>
      <c r="D6" s="35" t="n">
        <f aca="false">GLOBALS!C8</f>
        <v>50</v>
      </c>
      <c r="E6" s="32" t="s">
        <v>27</v>
      </c>
      <c r="F6" s="27"/>
      <c r="G6" s="27" t="n">
        <f aca="false">D5-D6</f>
        <v>62</v>
      </c>
      <c r="H6" s="27"/>
      <c r="I6" s="37"/>
      <c r="J6" s="38" t="s">
        <v>28</v>
      </c>
      <c r="K6" s="36" t="n">
        <f aca="false">5.922+(0.003*D5)</f>
        <v>6.258</v>
      </c>
      <c r="L6" s="27"/>
      <c r="M6" s="30"/>
      <c r="N6" s="0"/>
      <c r="O6" s="33"/>
      <c r="P6" s="34"/>
      <c r="Q6" s="27"/>
      <c r="R6" s="31"/>
      <c r="S6" s="31"/>
      <c r="T6" s="39"/>
      <c r="U6" s="31"/>
      <c r="V6" s="31"/>
      <c r="W6" s="31"/>
      <c r="X6" s="27"/>
      <c r="Y6" s="27"/>
      <c r="Z6" s="27"/>
    </row>
    <row r="7" customFormat="false" ht="16" hidden="false" customHeight="false" outlineLevel="0" collapsed="false">
      <c r="A7" s="0"/>
      <c r="B7" s="32" t="s">
        <v>29</v>
      </c>
      <c r="C7" s="27"/>
      <c r="D7" s="40" t="n">
        <f aca="false">GLOBALS!C9</f>
        <v>23</v>
      </c>
      <c r="E7" s="32" t="s">
        <v>30</v>
      </c>
      <c r="F7" s="27"/>
      <c r="G7" s="27" t="n">
        <f aca="false">G6-D6</f>
        <v>12</v>
      </c>
      <c r="H7" s="27"/>
      <c r="I7" s="37"/>
      <c r="J7" s="38" t="s">
        <v>31</v>
      </c>
      <c r="K7" s="36" t="n">
        <v>0.004</v>
      </c>
      <c r="L7" s="27"/>
      <c r="M7" s="30"/>
      <c r="N7" s="0"/>
      <c r="O7" s="33"/>
      <c r="P7" s="34"/>
      <c r="Q7" s="31"/>
      <c r="R7" s="27"/>
      <c r="S7" s="27"/>
      <c r="T7" s="41"/>
      <c r="U7" s="27"/>
      <c r="V7" s="27"/>
      <c r="W7" s="27"/>
      <c r="X7" s="27"/>
      <c r="Y7" s="27"/>
      <c r="Z7" s="27"/>
    </row>
    <row r="8" customFormat="false" ht="15" hidden="false" customHeight="false" outlineLevel="0" collapsed="false">
      <c r="A8" s="0"/>
      <c r="B8" s="32"/>
      <c r="C8" s="27"/>
      <c r="D8" s="27"/>
      <c r="E8" s="27"/>
      <c r="F8" s="27"/>
      <c r="G8" s="38" t="s">
        <v>32</v>
      </c>
      <c r="H8" s="36" t="n">
        <f aca="false">14.667+(0.009629*D5)</f>
        <v>15.745448</v>
      </c>
      <c r="I8" s="37"/>
      <c r="J8" s="38" t="s">
        <v>33</v>
      </c>
      <c r="K8" s="36" t="n">
        <f aca="false">-3.1</f>
        <v>-3.1</v>
      </c>
      <c r="L8" s="27"/>
      <c r="M8" s="30"/>
      <c r="N8" s="0"/>
      <c r="O8" s="33"/>
      <c r="P8" s="34"/>
      <c r="Q8" s="27"/>
      <c r="R8" s="27"/>
      <c r="S8" s="27"/>
      <c r="T8" s="29"/>
      <c r="U8" s="27"/>
      <c r="V8" s="27"/>
      <c r="W8" s="27"/>
      <c r="X8" s="27"/>
      <c r="Y8" s="27"/>
      <c r="Z8" s="27"/>
    </row>
    <row r="9" customFormat="false" ht="15" hidden="false" customHeight="false" outlineLevel="0" collapsed="false">
      <c r="A9" s="0"/>
      <c r="B9" s="32"/>
      <c r="C9" s="27"/>
      <c r="D9" s="38" t="s">
        <v>34</v>
      </c>
      <c r="E9" s="36" t="n">
        <f aca="false">59.3+(21*(G7/D5))-(0.024*D5)</f>
        <v>58.862</v>
      </c>
      <c r="F9" s="27"/>
      <c r="G9" s="38" t="s">
        <v>35</v>
      </c>
      <c r="H9" s="36" t="n">
        <f aca="false">73.55+(0.0795*D5)</f>
        <v>82.454</v>
      </c>
      <c r="I9" s="36"/>
      <c r="J9" s="38" t="s">
        <v>36</v>
      </c>
      <c r="K9" s="36" t="n">
        <v>160</v>
      </c>
      <c r="L9" s="27"/>
      <c r="M9" s="30"/>
      <c r="N9" s="0"/>
      <c r="O9" s="33"/>
      <c r="P9" s="34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" hidden="false" customHeight="false" outlineLevel="0" collapsed="false">
      <c r="A10" s="0"/>
      <c r="B10" s="32"/>
      <c r="C10" s="27"/>
      <c r="D10" s="38" t="s">
        <v>37</v>
      </c>
      <c r="E10" s="37" t="n">
        <f aca="false">0.007067+(0.00000423*D5)</f>
        <v>0.00754076</v>
      </c>
      <c r="F10" s="31"/>
      <c r="G10" s="38" t="s">
        <v>38</v>
      </c>
      <c r="H10" s="36" t="n">
        <f aca="false">16+(16*(G7/D5))</f>
        <v>17.7142857142857</v>
      </c>
      <c r="I10" s="36"/>
      <c r="J10" s="38" t="s">
        <v>39</v>
      </c>
      <c r="K10" s="36" t="n">
        <f aca="false">-8.4075+(0.01378*D5)</f>
        <v>-6.86414</v>
      </c>
      <c r="L10" s="27"/>
      <c r="M10" s="30"/>
      <c r="N10" s="0"/>
      <c r="O10" s="33"/>
      <c r="P10" s="34"/>
      <c r="Q10" s="27"/>
      <c r="R10" s="27"/>
      <c r="S10" s="12"/>
      <c r="T10" s="12"/>
      <c r="U10" s="12"/>
      <c r="V10" s="12"/>
      <c r="W10" s="12"/>
      <c r="X10" s="12"/>
      <c r="Y10" s="27"/>
      <c r="Z10" s="27"/>
    </row>
    <row r="11" customFormat="false" ht="15" hidden="false" customHeight="false" outlineLevel="0" collapsed="false">
      <c r="A11" s="0"/>
      <c r="B11" s="32"/>
      <c r="C11" s="27"/>
      <c r="D11" s="38" t="s">
        <v>40</v>
      </c>
      <c r="E11" s="37" t="n">
        <f aca="false">0.00001729+(0.00000001136*D5)</f>
        <v>1.856232E-005</v>
      </c>
      <c r="F11" s="27"/>
      <c r="G11" s="38" t="s">
        <v>41</v>
      </c>
      <c r="H11" s="36" t="n">
        <f aca="false">0.018+(0.003802/(1+EXP(((D5-156)/8))))</f>
        <v>0.0217865253364042</v>
      </c>
      <c r="I11" s="36"/>
      <c r="J11" s="38" t="s">
        <v>42</v>
      </c>
      <c r="K11" s="36" t="n">
        <f aca="false">1.198+(0.697/D5^(2/3))+(12.994/D5^(5/3))</f>
        <v>1.23299086962552</v>
      </c>
      <c r="L11" s="27"/>
      <c r="M11" s="30"/>
      <c r="N11" s="0"/>
      <c r="O11" s="33"/>
      <c r="P11" s="34"/>
      <c r="Q11" s="31"/>
      <c r="R11" s="27"/>
      <c r="S11" s="12"/>
      <c r="T11" s="17"/>
      <c r="U11" s="17"/>
      <c r="V11" s="17"/>
      <c r="W11" s="17"/>
      <c r="X11" s="17"/>
      <c r="Y11" s="27"/>
      <c r="Z11" s="27"/>
    </row>
    <row r="12" customFormat="false" ht="15" hidden="false" customHeight="false" outlineLevel="0" collapsed="false">
      <c r="A12" s="0"/>
      <c r="B12" s="32"/>
      <c r="C12" s="27"/>
      <c r="D12" s="38" t="s">
        <v>43</v>
      </c>
      <c r="E12" s="37" t="n">
        <f aca="false">0.000000007</f>
        <v>7E-009</v>
      </c>
      <c r="F12" s="27"/>
      <c r="G12" s="38" t="s">
        <v>44</v>
      </c>
      <c r="H12" s="36" t="n">
        <v>11.5</v>
      </c>
      <c r="I12" s="36"/>
      <c r="J12" s="38" t="s">
        <v>45</v>
      </c>
      <c r="K12" s="36" t="n">
        <f aca="false">1.73/K11*D6/G5</f>
        <v>14.5540402821435</v>
      </c>
      <c r="L12" s="27"/>
      <c r="M12" s="30"/>
      <c r="N12" s="42" t="s">
        <v>46</v>
      </c>
      <c r="O12" s="33"/>
      <c r="P12" s="34"/>
      <c r="Q12" s="27"/>
      <c r="R12" s="27"/>
      <c r="S12" s="12"/>
      <c r="T12" s="17"/>
      <c r="U12" s="17"/>
      <c r="V12" s="17"/>
      <c r="W12" s="17"/>
      <c r="X12" s="17"/>
      <c r="Y12" s="27"/>
      <c r="Z12" s="27"/>
    </row>
    <row r="13" customFormat="false" ht="16" hidden="false" customHeight="false" outlineLevel="0" collapsed="false">
      <c r="A13" s="0"/>
      <c r="B13" s="32"/>
      <c r="C13" s="27"/>
      <c r="D13" s="27"/>
      <c r="E13" s="27"/>
      <c r="F13" s="27"/>
      <c r="G13" s="27"/>
      <c r="H13" s="27"/>
      <c r="I13" s="36"/>
      <c r="J13" s="27"/>
      <c r="K13" s="27"/>
      <c r="L13" s="27"/>
      <c r="M13" s="30"/>
      <c r="N13" s="43" t="s">
        <v>47</v>
      </c>
      <c r="O13" s="33"/>
      <c r="P13" s="34"/>
      <c r="Q13" s="27"/>
      <c r="R13" s="27"/>
      <c r="S13" s="12"/>
      <c r="T13" s="17"/>
      <c r="U13" s="17"/>
      <c r="V13" s="17"/>
      <c r="W13" s="17"/>
      <c r="X13" s="17"/>
      <c r="Y13" s="27"/>
      <c r="Z13" s="27"/>
    </row>
    <row r="14" customFormat="false" ht="15" hidden="false" customHeight="false" outlineLevel="0" collapsed="false">
      <c r="A14" s="0"/>
      <c r="B14" s="44" t="s">
        <v>48</v>
      </c>
      <c r="C14" s="25" t="s">
        <v>49</v>
      </c>
      <c r="D14" s="45" t="n">
        <f aca="false">(E9*(1-(E10*(D7-K10))+(E11*(D7-K10)^2)-(E12*(D7-K10)^3)))+(K12*E9*(E10-(2*E11*(D7-K10))+(3*E12*(D7-K10)^2)))</f>
        <v>52.0961353112435</v>
      </c>
      <c r="E14" s="25" t="s">
        <v>50</v>
      </c>
      <c r="F14" s="25" t="s">
        <v>49</v>
      </c>
      <c r="G14" s="45" t="n">
        <f aca="false">1.3039-(0.4054/G5)</f>
        <v>1.21979708084333</v>
      </c>
      <c r="H14" s="25" t="s">
        <v>51</v>
      </c>
      <c r="I14" s="25" t="s">
        <v>49</v>
      </c>
      <c r="J14" s="45" t="n">
        <f aca="false">0.6778-(0.0001487*D5)</f>
        <v>0.6611456</v>
      </c>
      <c r="K14" s="25"/>
      <c r="L14" s="25"/>
      <c r="M14" s="46"/>
      <c r="N14" s="42" t="str">
        <f aca="false">B14&amp;" "&amp;C14&amp;" "&amp;ROUND(D14,3)&amp;" "&amp;E14&amp;" "&amp;F14&amp;" "&amp;ROUND(G14,3)&amp;" "&amp;H14&amp;" "&amp;I14&amp;" "&amp;ROUND(J14,3)</f>
        <v>v = 52.096 r0 = 1.22 a = 0.661</v>
      </c>
      <c r="O14" s="33"/>
      <c r="P14" s="34"/>
      <c r="Q14" s="0"/>
      <c r="R14" s="0"/>
      <c r="S14" s="0"/>
      <c r="T14" s="0"/>
      <c r="U14" s="0"/>
      <c r="V14" s="0"/>
      <c r="W14" s="0"/>
      <c r="X14" s="0"/>
      <c r="Y14" s="0"/>
      <c r="Z14" s="0"/>
    </row>
    <row r="15" customFormat="false" ht="15" hidden="false" customHeight="false" outlineLevel="0" collapsed="false">
      <c r="A15" s="0"/>
      <c r="B15" s="32" t="s">
        <v>52</v>
      </c>
      <c r="C15" s="27" t="s">
        <v>49</v>
      </c>
      <c r="D15" s="31" t="n">
        <f aca="false">H8*(((D7-K10)^2)/((D7-K10)^2+H9^2))</f>
        <v>1.82599185078132</v>
      </c>
      <c r="E15" s="27" t="s">
        <v>53</v>
      </c>
      <c r="F15" s="27" t="s">
        <v>49</v>
      </c>
      <c r="G15" s="31" t="n">
        <f aca="false">1.3039-(0.4054/G5)</f>
        <v>1.21979708084333</v>
      </c>
      <c r="H15" s="27" t="s">
        <v>54</v>
      </c>
      <c r="I15" s="27" t="s">
        <v>49</v>
      </c>
      <c r="J15" s="31" t="n">
        <f aca="false">0.6778-(0.0001487*D5)</f>
        <v>0.6611456</v>
      </c>
      <c r="K15" s="27"/>
      <c r="L15" s="27"/>
      <c r="M15" s="30"/>
      <c r="N15" s="42" t="str">
        <f aca="false">B15&amp;" "&amp;C15&amp;" "&amp;ROUND(D15,3)&amp;" "&amp;E15&amp;" "&amp;F15&amp;" "&amp;ROUND(G15,3)&amp;" "&amp;H15&amp;" "&amp;I15&amp;" "&amp;ROUND(J15,3)</f>
        <v>vi = 1.826 ri0 = 1.22 ai = 0.661</v>
      </c>
      <c r="O15" s="33"/>
      <c r="P15" s="34"/>
      <c r="Q15" s="0"/>
      <c r="R15" s="0"/>
      <c r="S15" s="0"/>
      <c r="T15" s="0"/>
      <c r="U15" s="0"/>
      <c r="V15" s="0"/>
      <c r="W15" s="0"/>
      <c r="X15" s="0"/>
      <c r="Y15" s="0"/>
      <c r="Z15" s="0"/>
    </row>
    <row r="16" customFormat="false" ht="15" hidden="false" customHeight="false" outlineLevel="0" collapsed="false">
      <c r="A16" s="0"/>
      <c r="B16" s="32" t="s">
        <v>55</v>
      </c>
      <c r="C16" s="27" t="s">
        <v>49</v>
      </c>
      <c r="D16" s="31" t="n">
        <f aca="false">H10*(((D7-K10)^2)/((D7-K10)^2+H12^2))*EXP(-H11*(D7-K10))</f>
        <v>8.04834527708591</v>
      </c>
      <c r="E16" s="27" t="s">
        <v>56</v>
      </c>
      <c r="F16" s="27" t="s">
        <v>49</v>
      </c>
      <c r="G16" s="31" t="n">
        <f aca="false">1.3424-(0.01585*G5)</f>
        <v>1.26599849022565</v>
      </c>
      <c r="H16" s="27" t="s">
        <v>57</v>
      </c>
      <c r="I16" s="27" t="s">
        <v>49</v>
      </c>
      <c r="J16" s="31" t="n">
        <f aca="false">0.5187+(0.0005205*D5)</f>
        <v>0.576996</v>
      </c>
      <c r="K16" s="27"/>
      <c r="L16" s="27"/>
      <c r="M16" s="30"/>
      <c r="N16" s="42" t="str">
        <f aca="false">B16&amp;" "&amp;C16&amp;" "&amp;ROUND(D16,3)&amp;" "&amp;E16&amp;" "&amp;F16&amp;" "&amp;ROUND(G16,3)&amp;" "&amp;H16&amp;" "&amp;I16&amp;" "&amp;ROUND(J16,3)</f>
        <v>vsi = 8.048 rsi0 = 1.266 asi = 0.577</v>
      </c>
      <c r="O16" s="33"/>
      <c r="P16" s="34"/>
      <c r="Q16" s="0"/>
      <c r="R16" s="0"/>
      <c r="S16" s="0"/>
      <c r="T16" s="0"/>
      <c r="U16" s="0"/>
      <c r="V16" s="0"/>
      <c r="W16" s="0"/>
      <c r="X16" s="0"/>
      <c r="Y16" s="0"/>
      <c r="Z16" s="0"/>
    </row>
    <row r="17" customFormat="false" ht="15" hidden="false" customHeight="false" outlineLevel="0" collapsed="false">
      <c r="A17" s="0"/>
      <c r="B17" s="32" t="s">
        <v>58</v>
      </c>
      <c r="C17" s="27" t="s">
        <v>49</v>
      </c>
      <c r="D17" s="31" t="n">
        <f aca="false">K6*EXP(-K7*(D7-K10))</f>
        <v>5.55336519387602</v>
      </c>
      <c r="E17" s="27" t="s">
        <v>59</v>
      </c>
      <c r="F17" s="27" t="s">
        <v>49</v>
      </c>
      <c r="G17" s="31" t="n">
        <f aca="false">1.1854-(0.647/G5)</f>
        <v>1.05117555822801</v>
      </c>
      <c r="H17" s="27" t="s">
        <v>60</v>
      </c>
      <c r="I17" s="27" t="s">
        <v>49</v>
      </c>
      <c r="J17" s="31" t="n">
        <v>0.59</v>
      </c>
      <c r="K17" s="27"/>
      <c r="L17" s="27"/>
      <c r="M17" s="30"/>
      <c r="N17" s="42" t="str">
        <f aca="false">B17&amp;" "&amp;C17&amp;" "&amp;ROUND(D17,3)&amp;" "&amp;E17&amp;" "&amp;F17&amp;" "&amp;ROUND(G17,3)&amp;" "&amp;H17&amp;" "&amp;I17&amp;" "&amp;ROUND(J17,3)</f>
        <v>vso = 5.553 rso0 = 1.051 aso = 0.59</v>
      </c>
      <c r="O17" s="33"/>
      <c r="P17" s="34"/>
      <c r="Q17" s="0"/>
      <c r="R17" s="0"/>
      <c r="S17" s="0"/>
      <c r="T17" s="0"/>
      <c r="U17" s="0"/>
      <c r="V17" s="0"/>
      <c r="W17" s="0"/>
      <c r="X17" s="0"/>
      <c r="Y17" s="0"/>
      <c r="Z17" s="0"/>
    </row>
    <row r="18" customFormat="false" ht="16" hidden="false" customHeight="false" outlineLevel="0" collapsed="false">
      <c r="A18" s="0"/>
      <c r="B18" s="47" t="s">
        <v>61</v>
      </c>
      <c r="C18" s="48" t="s">
        <v>49</v>
      </c>
      <c r="D18" s="49" t="n">
        <f aca="false">K8*(((D7-K10)^2)/(((D7-K10)^2)+K9^2))</f>
        <v>-0.104363625049103</v>
      </c>
      <c r="E18" s="48" t="s">
        <v>62</v>
      </c>
      <c r="F18" s="48" t="s">
        <v>49</v>
      </c>
      <c r="G18" s="49" t="n">
        <f aca="false">1.1854-(0.647/G5)</f>
        <v>1.05117555822801</v>
      </c>
      <c r="H18" s="48" t="s">
        <v>63</v>
      </c>
      <c r="I18" s="48" t="s">
        <v>49</v>
      </c>
      <c r="J18" s="49" t="n">
        <v>0.59</v>
      </c>
      <c r="K18" s="48" t="s">
        <v>64</v>
      </c>
      <c r="L18" s="48" t="s">
        <v>49</v>
      </c>
      <c r="M18" s="50" t="n">
        <f aca="false">K11</f>
        <v>1.23299086962552</v>
      </c>
      <c r="N18" s="42" t="str">
        <f aca="false">B18&amp;" "&amp;C18&amp;" "&amp;ROUND(D18,3)&amp;" "&amp;E18&amp;" "&amp;F18&amp;" "&amp;ROUND(G18,3)&amp;" "&amp;H18&amp;" "&amp;I18&amp;" "&amp;ROUND(J18,3)&amp;" "&amp;K18&amp;" "&amp;L18&amp;" "&amp;ROUND(M18,3)</f>
        <v>vsoi = -0.104 rsoi0 = 1.051 asoi = 0.59 rc0 = 1.233</v>
      </c>
      <c r="O18" s="33"/>
      <c r="P18" s="34"/>
      <c r="Q18" s="0"/>
      <c r="R18" s="0"/>
      <c r="S18" s="0"/>
      <c r="T18" s="0"/>
      <c r="U18" s="0"/>
      <c r="V18" s="0"/>
      <c r="W18" s="0"/>
      <c r="X18" s="0"/>
      <c r="Y18" s="0"/>
      <c r="Z18" s="0"/>
    </row>
    <row r="19" customFormat="false" ht="16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33"/>
      <c r="P19" s="34"/>
      <c r="Q19" s="0"/>
      <c r="R19" s="0"/>
      <c r="S19" s="0"/>
      <c r="T19" s="0"/>
      <c r="U19" s="0"/>
      <c r="V19" s="0"/>
      <c r="W19" s="0"/>
      <c r="X19" s="0"/>
      <c r="Y19" s="0"/>
      <c r="Z19" s="0"/>
    </row>
    <row r="20" customFormat="false" ht="16" hidden="false" customHeight="false" outlineLevel="0" collapsed="false">
      <c r="A20" s="0"/>
      <c r="B20" s="23" t="s">
        <v>65</v>
      </c>
      <c r="C20" s="25"/>
      <c r="D20" s="24" t="s">
        <v>66</v>
      </c>
      <c r="E20" s="25"/>
      <c r="F20" s="25"/>
      <c r="G20" s="45"/>
      <c r="H20" s="25"/>
      <c r="I20" s="25"/>
      <c r="J20" s="25"/>
      <c r="K20" s="25"/>
      <c r="L20" s="25"/>
      <c r="M20" s="26" t="s">
        <v>24</v>
      </c>
      <c r="N20" s="0"/>
      <c r="O20" s="33"/>
      <c r="P20" s="34"/>
      <c r="Q20" s="0"/>
      <c r="R20" s="0"/>
      <c r="S20" s="0"/>
      <c r="T20" s="0"/>
      <c r="U20" s="0"/>
      <c r="V20" s="0"/>
      <c r="W20" s="0"/>
      <c r="X20" s="0"/>
      <c r="Y20" s="0"/>
      <c r="Z20" s="0"/>
    </row>
    <row r="21" customFormat="false" ht="15" hidden="false" customHeight="false" outlineLevel="0" collapsed="false">
      <c r="A21" s="0"/>
      <c r="B21" s="28" t="s">
        <v>67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30"/>
      <c r="N21" s="0"/>
      <c r="O21" s="33"/>
      <c r="P21" s="34"/>
      <c r="Q21" s="0"/>
      <c r="R21" s="0"/>
      <c r="S21" s="0"/>
      <c r="T21" s="0"/>
      <c r="U21" s="0"/>
      <c r="V21" s="0"/>
      <c r="W21" s="0"/>
      <c r="X21" s="0"/>
      <c r="Y21" s="0"/>
      <c r="Z21" s="0"/>
    </row>
    <row r="22" customFormat="false" ht="16" hidden="false" customHeight="false" outlineLevel="0" collapsed="false">
      <c r="A22" s="0"/>
      <c r="B22" s="32"/>
      <c r="C22" s="27"/>
      <c r="D22" s="27"/>
      <c r="E22" s="27"/>
      <c r="F22" s="27"/>
      <c r="G22" s="27"/>
      <c r="H22" s="27"/>
      <c r="I22" s="27"/>
      <c r="J22" s="27" t="s">
        <v>68</v>
      </c>
      <c r="K22" s="31" t="n">
        <f aca="false">(1.73*D24)/M30</f>
        <v>14.1869496504996</v>
      </c>
      <c r="L22" s="27"/>
      <c r="M22" s="30"/>
      <c r="N22" s="0"/>
      <c r="O22" s="33"/>
      <c r="P22" s="34"/>
      <c r="Q22" s="0"/>
      <c r="R22" s="0"/>
      <c r="S22" s="0"/>
      <c r="T22" s="0"/>
      <c r="U22" s="0"/>
      <c r="V22" s="0"/>
      <c r="W22" s="0"/>
      <c r="X22" s="0"/>
      <c r="Y22" s="0"/>
      <c r="Z22" s="0"/>
    </row>
    <row r="23" customFormat="false" ht="16" hidden="false" customHeight="false" outlineLevel="0" collapsed="false">
      <c r="A23" s="0"/>
      <c r="B23" s="32" t="s">
        <v>19</v>
      </c>
      <c r="C23" s="27"/>
      <c r="D23" s="35" t="str">
        <f aca="false">GLOBALS!C7</f>
        <v>112</v>
      </c>
      <c r="E23" s="32" t="s">
        <v>26</v>
      </c>
      <c r="F23" s="27"/>
      <c r="G23" s="31" t="n">
        <f aca="false">D23^(1/3)</f>
        <v>4.82028452835046</v>
      </c>
      <c r="H23" s="27"/>
      <c r="I23" s="27"/>
      <c r="J23" s="27" t="s">
        <v>69</v>
      </c>
      <c r="K23" s="31" t="n">
        <f aca="false">G25/D23</f>
        <v>0.107142857142857</v>
      </c>
      <c r="L23" s="27"/>
      <c r="M23" s="30"/>
      <c r="N23" s="0"/>
      <c r="O23" s="33"/>
      <c r="P23" s="34"/>
      <c r="Q23" s="0"/>
      <c r="R23" s="0"/>
      <c r="S23" s="0"/>
      <c r="T23" s="0"/>
      <c r="U23" s="0"/>
      <c r="V23" s="0"/>
      <c r="W23" s="0"/>
      <c r="X23" s="0"/>
      <c r="Y23" s="0"/>
      <c r="Z23" s="0"/>
    </row>
    <row r="24" customFormat="false" ht="16" hidden="false" customHeight="false" outlineLevel="0" collapsed="false">
      <c r="A24" s="0"/>
      <c r="B24" s="32" t="s">
        <v>20</v>
      </c>
      <c r="C24" s="27"/>
      <c r="D24" s="35" t="n">
        <f aca="false">GLOBALS!C8</f>
        <v>50</v>
      </c>
      <c r="E24" s="32" t="s">
        <v>27</v>
      </c>
      <c r="F24" s="27"/>
      <c r="G24" s="27" t="n">
        <f aca="false">D23-D24</f>
        <v>62</v>
      </c>
      <c r="H24" s="31"/>
      <c r="I24" s="31"/>
      <c r="J24" s="29" t="s">
        <v>70</v>
      </c>
      <c r="K24" s="27"/>
      <c r="L24" s="27"/>
      <c r="M24" s="30"/>
      <c r="N24" s="0"/>
      <c r="O24" s="33"/>
      <c r="P24" s="34"/>
      <c r="Q24" s="0"/>
      <c r="R24" s="0"/>
      <c r="S24" s="0"/>
      <c r="T24" s="0"/>
      <c r="U24" s="0"/>
      <c r="V24" s="0"/>
      <c r="W24" s="0"/>
      <c r="X24" s="0"/>
      <c r="Y24" s="0"/>
      <c r="Z24" s="0"/>
    </row>
    <row r="25" customFormat="false" ht="16" hidden="false" customHeight="false" outlineLevel="0" collapsed="false">
      <c r="A25" s="0"/>
      <c r="B25" s="32" t="s">
        <v>29</v>
      </c>
      <c r="C25" s="27"/>
      <c r="D25" s="40" t="n">
        <f aca="false">GLOBALS!C9</f>
        <v>23</v>
      </c>
      <c r="E25" s="32" t="s">
        <v>30</v>
      </c>
      <c r="F25" s="27"/>
      <c r="G25" s="27" t="n">
        <f aca="false">G24-D24</f>
        <v>12</v>
      </c>
      <c r="H25" s="27"/>
      <c r="I25" s="27"/>
      <c r="J25" s="51" t="s">
        <v>71</v>
      </c>
      <c r="K25" s="27"/>
      <c r="L25" s="27"/>
      <c r="M25" s="30"/>
      <c r="N25" s="42" t="s">
        <v>72</v>
      </c>
      <c r="O25" s="33"/>
      <c r="P25" s="34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6" hidden="false" customHeight="false" outlineLevel="0" collapsed="false">
      <c r="A26" s="0"/>
      <c r="B26" s="32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0"/>
      <c r="N26" s="43" t="s">
        <v>73</v>
      </c>
      <c r="O26" s="33"/>
      <c r="P26" s="34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" hidden="false" customHeight="false" outlineLevel="0" collapsed="false">
      <c r="A27" s="0"/>
      <c r="B27" s="44" t="s">
        <v>48</v>
      </c>
      <c r="C27" s="25" t="s">
        <v>49</v>
      </c>
      <c r="D27" s="45" t="n">
        <f aca="false">52.9+(13.1*(G25/D23))+(-0.299*(D25-K22))</f>
        <v>51.6684693740708</v>
      </c>
      <c r="E27" s="25" t="s">
        <v>50</v>
      </c>
      <c r="F27" s="25" t="s">
        <v>49</v>
      </c>
      <c r="G27" s="45" t="n">
        <f aca="false">((1.25*G23)-0.225)/G23</f>
        <v>1.20332225749815</v>
      </c>
      <c r="H27" s="25" t="s">
        <v>51</v>
      </c>
      <c r="I27" s="25" t="s">
        <v>49</v>
      </c>
      <c r="J27" s="45" t="n">
        <v>0.69</v>
      </c>
      <c r="K27" s="25"/>
      <c r="L27" s="25"/>
      <c r="M27" s="46"/>
      <c r="N27" s="42" t="str">
        <f aca="false">B27&amp;" "&amp;C27&amp;" "&amp;ROUND(D27,3)&amp;" "&amp;E27&amp;" "&amp;F27&amp;" "&amp;ROUND(G27,3)&amp;" "&amp;H27&amp;" "&amp;I27&amp;" "&amp;ROUND(J27,3)</f>
        <v>v = 51.668 r0 = 1.203 a = 0.69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" hidden="false" customHeight="false" outlineLevel="0" collapsed="false">
      <c r="A28" s="0"/>
      <c r="B28" s="32" t="s">
        <v>52</v>
      </c>
      <c r="C28" s="27" t="s">
        <v>49</v>
      </c>
      <c r="D28" s="31" t="n">
        <f aca="false">7.8/(1+EXP((35-(D25-K22))/16))</f>
        <v>1.27075048045569</v>
      </c>
      <c r="E28" s="27" t="s">
        <v>53</v>
      </c>
      <c r="F28" s="27" t="s">
        <v>49</v>
      </c>
      <c r="G28" s="31" t="n">
        <f aca="false">((1.33*G23)-0.42)/G23</f>
        <v>1.24286821399654</v>
      </c>
      <c r="H28" s="27" t="s">
        <v>54</v>
      </c>
      <c r="I28" s="27" t="s">
        <v>49</v>
      </c>
      <c r="J28" s="31" t="n">
        <v>0.69</v>
      </c>
      <c r="K28" s="27"/>
      <c r="L28" s="27"/>
      <c r="M28" s="30"/>
      <c r="N28" s="42" t="str">
        <f aca="false">B28&amp;" "&amp;C28&amp;" "&amp;ROUND(D28,3)&amp;" "&amp;E28&amp;" "&amp;F28&amp;" "&amp;ROUND(G28,3)&amp;" "&amp;H28&amp;" "&amp;I28&amp;" "&amp;ROUND(J28,3)</f>
        <v>vi = 1.271 ri0 = 1.243 ai = 0.69</v>
      </c>
      <c r="O28" s="27"/>
      <c r="P28" s="27"/>
      <c r="Q28" s="31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" hidden="false" customHeight="false" outlineLevel="0" collapsed="false">
      <c r="A29" s="0"/>
      <c r="B29" s="32" t="s">
        <v>55</v>
      </c>
      <c r="C29" s="27" t="s">
        <v>49</v>
      </c>
      <c r="D29" s="31" t="n">
        <f aca="false">(10+(18*(G25/D23)))/(1+EXP(((D25-K22)-36)/37))</f>
        <v>8.06197108931036</v>
      </c>
      <c r="E29" s="27" t="s">
        <v>56</v>
      </c>
      <c r="F29" s="27" t="s">
        <v>49</v>
      </c>
      <c r="G29" s="31" t="n">
        <f aca="false">((1.33*G23)-0.42)/G23</f>
        <v>1.24286821399654</v>
      </c>
      <c r="H29" s="27" t="s">
        <v>57</v>
      </c>
      <c r="I29" s="27" t="s">
        <v>49</v>
      </c>
      <c r="J29" s="31" t="n">
        <v>0.69</v>
      </c>
      <c r="K29" s="27"/>
      <c r="L29" s="27"/>
      <c r="M29" s="30"/>
      <c r="N29" s="42" t="str">
        <f aca="false">B29&amp;" "&amp;C29&amp;" "&amp;ROUND(D29,3)&amp;" "&amp;E29&amp;" "&amp;F29&amp;" "&amp;ROUND(G29,3)&amp;" "&amp;H29&amp;" "&amp;I29&amp;" "&amp;ROUND(J29,3)</f>
        <v>vsi = 8.062 rsi0 = 1.243 asi = 0.69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" hidden="false" customHeight="false" outlineLevel="0" collapsed="false">
      <c r="A30" s="0"/>
      <c r="B30" s="32" t="s">
        <v>58</v>
      </c>
      <c r="C30" s="27" t="s">
        <v>49</v>
      </c>
      <c r="D30" s="31" t="n">
        <v>5.9</v>
      </c>
      <c r="E30" s="27" t="s">
        <v>59</v>
      </c>
      <c r="F30" s="27" t="s">
        <v>49</v>
      </c>
      <c r="G30" s="31" t="n">
        <f aca="false">((1.34*G23)-1.2)/G23</f>
        <v>1.09105203999013</v>
      </c>
      <c r="H30" s="27" t="s">
        <v>60</v>
      </c>
      <c r="I30" s="27" t="s">
        <v>49</v>
      </c>
      <c r="J30" s="31" t="n">
        <v>0.63</v>
      </c>
      <c r="K30" s="27" t="s">
        <v>64</v>
      </c>
      <c r="L30" s="27" t="s">
        <v>49</v>
      </c>
      <c r="M30" s="52" t="n">
        <f aca="false">(1.24*G23)+0.12</f>
        <v>6.09715281515457</v>
      </c>
      <c r="N30" s="42" t="str">
        <f aca="false">B30&amp;" "&amp;C30&amp;" "&amp;ROUND(D30,3)&amp;" "&amp;E30&amp;" "&amp;F30&amp;" "&amp;ROUND(G30,3)&amp;" "&amp;H30&amp;" "&amp;I30&amp;" "&amp;ROUND(J30,3)</f>
        <v>vso = 5.9 rso0 = 1.091 aso = 0.63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6" hidden="false" customHeight="false" outlineLevel="0" collapsed="false">
      <c r="A31" s="0"/>
      <c r="B31" s="47" t="s">
        <v>61</v>
      </c>
      <c r="C31" s="48" t="s">
        <v>49</v>
      </c>
      <c r="D31" s="49" t="n">
        <v>0</v>
      </c>
      <c r="E31" s="48" t="s">
        <v>62</v>
      </c>
      <c r="F31" s="48" t="s">
        <v>49</v>
      </c>
      <c r="G31" s="49" t="n">
        <v>0</v>
      </c>
      <c r="H31" s="48" t="s">
        <v>63</v>
      </c>
      <c r="I31" s="48" t="s">
        <v>49</v>
      </c>
      <c r="J31" s="49" t="n">
        <v>0</v>
      </c>
      <c r="K31" s="48" t="s">
        <v>64</v>
      </c>
      <c r="L31" s="48" t="s">
        <v>49</v>
      </c>
      <c r="M31" s="50" t="n">
        <f aca="false">M30/G23</f>
        <v>1.26489479600099</v>
      </c>
      <c r="N31" s="42" t="str">
        <f aca="false">B31&amp;" "&amp;C31&amp;" "&amp;ROUND(D31,3)&amp;" "&amp;E31&amp;" "&amp;F31&amp;" "&amp;ROUND(G31,3)&amp;" "&amp;H31&amp;" "&amp;I31&amp;" "&amp;ROUND(J31,3)&amp;" "&amp;K31&amp;" "&amp;L31&amp;" "&amp;ROUND(M31,3)</f>
        <v>vsoi = 0 rsoi0 = 0 asoi = 0 rc0 = 1.265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6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27"/>
      <c r="P32" s="27"/>
      <c r="Q32" s="31"/>
      <c r="R32" s="27"/>
      <c r="S32" s="27"/>
      <c r="T32" s="31"/>
      <c r="U32" s="27"/>
      <c r="V32" s="27"/>
      <c r="W32" s="31"/>
      <c r="X32" s="27"/>
      <c r="Y32" s="27"/>
      <c r="Z32" s="27"/>
    </row>
    <row r="33" customFormat="false" ht="16" hidden="false" customHeight="false" outlineLevel="0" collapsed="false">
      <c r="A33" s="0"/>
      <c r="B33" s="23" t="s">
        <v>74</v>
      </c>
      <c r="C33" s="24"/>
      <c r="D33" s="24" t="s">
        <v>75</v>
      </c>
      <c r="E33" s="25"/>
      <c r="F33" s="25"/>
      <c r="G33" s="25"/>
      <c r="H33" s="25"/>
      <c r="I33" s="25"/>
      <c r="J33" s="25"/>
      <c r="K33" s="25"/>
      <c r="L33" s="25"/>
      <c r="M33" s="26" t="s">
        <v>24</v>
      </c>
      <c r="N33" s="0"/>
      <c r="O33" s="27"/>
      <c r="P33" s="27"/>
      <c r="Q33" s="31"/>
      <c r="R33" s="27"/>
      <c r="S33" s="27"/>
      <c r="T33" s="31"/>
      <c r="U33" s="27"/>
      <c r="V33" s="27"/>
      <c r="W33" s="31"/>
      <c r="X33" s="27"/>
      <c r="Y33" s="27"/>
      <c r="Z33" s="27"/>
    </row>
    <row r="34" customFormat="false" ht="15" hidden="false" customHeight="false" outlineLevel="0" collapsed="false">
      <c r="A34" s="0"/>
      <c r="B34" s="53" t="s">
        <v>76</v>
      </c>
      <c r="C34" s="29"/>
      <c r="D34" s="27"/>
      <c r="E34" s="27"/>
      <c r="F34" s="27"/>
      <c r="G34" s="27"/>
      <c r="H34" s="27"/>
      <c r="I34" s="27"/>
      <c r="J34" s="27"/>
      <c r="K34" s="27"/>
      <c r="L34" s="27"/>
      <c r="M34" s="30"/>
      <c r="N34" s="0"/>
      <c r="O34" s="27"/>
      <c r="P34" s="27"/>
      <c r="Q34" s="31"/>
      <c r="R34" s="27"/>
      <c r="S34" s="27"/>
      <c r="T34" s="31"/>
      <c r="U34" s="27"/>
      <c r="V34" s="27"/>
      <c r="W34" s="31"/>
      <c r="X34" s="27"/>
      <c r="Y34" s="27"/>
      <c r="Z34" s="27"/>
    </row>
    <row r="35" customFormat="false" ht="16" hidden="false" customHeight="false" outlineLevel="0" collapsed="false">
      <c r="A35" s="0"/>
      <c r="B35" s="32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30"/>
      <c r="N35" s="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6" hidden="false" customHeight="false" outlineLevel="0" collapsed="false">
      <c r="A36" s="0"/>
      <c r="B36" s="32" t="s">
        <v>19</v>
      </c>
      <c r="C36" s="27"/>
      <c r="D36" s="35" t="str">
        <f aca="false">GLOBALS!C7</f>
        <v>112</v>
      </c>
      <c r="E36" s="32" t="s">
        <v>26</v>
      </c>
      <c r="F36" s="27"/>
      <c r="G36" s="31" t="n">
        <f aca="false">D36^(1/3)</f>
        <v>4.82028452835046</v>
      </c>
      <c r="H36" s="27"/>
      <c r="I36" s="27"/>
      <c r="J36" s="27"/>
      <c r="K36" s="27"/>
      <c r="L36" s="27"/>
      <c r="M36" s="30"/>
      <c r="N36" s="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6" hidden="false" customHeight="false" outlineLevel="0" collapsed="false">
      <c r="A37" s="0"/>
      <c r="B37" s="32" t="s">
        <v>20</v>
      </c>
      <c r="C37" s="27"/>
      <c r="D37" s="35" t="n">
        <f aca="false">GLOBALS!C8</f>
        <v>50</v>
      </c>
      <c r="E37" s="32" t="s">
        <v>27</v>
      </c>
      <c r="F37" s="27"/>
      <c r="G37" s="27" t="n">
        <f aca="false">D36-D37</f>
        <v>62</v>
      </c>
      <c r="H37" s="31"/>
      <c r="I37" s="31"/>
      <c r="J37" s="27"/>
      <c r="K37" s="27"/>
      <c r="L37" s="27"/>
      <c r="M37" s="30"/>
      <c r="N37" s="0"/>
      <c r="O37" s="27"/>
      <c r="P37" s="27"/>
      <c r="Q37" s="27"/>
      <c r="R37" s="54"/>
      <c r="S37" s="54"/>
      <c r="T37" s="31"/>
      <c r="U37" s="31"/>
      <c r="V37" s="31"/>
      <c r="W37" s="31"/>
      <c r="X37" s="31"/>
      <c r="Y37" s="31"/>
      <c r="Z37" s="27"/>
    </row>
    <row r="38" customFormat="false" ht="16" hidden="false" customHeight="false" outlineLevel="0" collapsed="false">
      <c r="A38" s="0"/>
      <c r="B38" s="32" t="s">
        <v>29</v>
      </c>
      <c r="C38" s="27"/>
      <c r="D38" s="40" t="n">
        <f aca="false">GLOBALS!C9</f>
        <v>23</v>
      </c>
      <c r="E38" s="32" t="s">
        <v>30</v>
      </c>
      <c r="F38" s="27"/>
      <c r="G38" s="27" t="n">
        <f aca="false">G37-D37</f>
        <v>12</v>
      </c>
      <c r="H38" s="27"/>
      <c r="I38" s="27"/>
      <c r="J38" s="27"/>
      <c r="K38" s="27"/>
      <c r="L38" s="27"/>
      <c r="M38" s="30"/>
      <c r="N38" s="42" t="s">
        <v>77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" hidden="false" customHeight="false" outlineLevel="0" collapsed="false">
      <c r="A39" s="0"/>
      <c r="B39" s="32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30"/>
      <c r="N39" s="55" t="s">
        <v>78</v>
      </c>
      <c r="O39" s="29"/>
      <c r="P39" s="29"/>
      <c r="Q39" s="27"/>
      <c r="R39" s="27"/>
      <c r="S39" s="27"/>
      <c r="T39" s="29"/>
      <c r="U39" s="27"/>
      <c r="V39" s="27"/>
      <c r="W39" s="27"/>
      <c r="X39" s="27"/>
      <c r="Y39" s="27"/>
      <c r="Z39" s="27"/>
    </row>
    <row r="40" customFormat="false" ht="15" hidden="false" customHeight="false" outlineLevel="0" collapsed="false">
      <c r="A40" s="0"/>
      <c r="B40" s="44" t="s">
        <v>48</v>
      </c>
      <c r="C40" s="25" t="s">
        <v>49</v>
      </c>
      <c r="D40" s="45" t="n">
        <f aca="false">49.9-(0.22*D38)+(26.4*G38/D36)+(0.4*D37/G36)</f>
        <v>51.8177040954027</v>
      </c>
      <c r="E40" s="25" t="s">
        <v>50</v>
      </c>
      <c r="F40" s="25" t="s">
        <v>49</v>
      </c>
      <c r="G40" s="45" t="n">
        <v>1.16</v>
      </c>
      <c r="H40" s="25" t="s">
        <v>51</v>
      </c>
      <c r="I40" s="25" t="s">
        <v>49</v>
      </c>
      <c r="J40" s="45" t="n">
        <v>0.75</v>
      </c>
      <c r="K40" s="25"/>
      <c r="L40" s="25"/>
      <c r="M40" s="46"/>
      <c r="N40" s="42" t="str">
        <f aca="false">B40&amp;" "&amp;C40&amp;" "&amp;ROUND(D40,3)&amp;" "&amp;E40&amp;" "&amp;F40&amp;" "&amp;ROUND(G40,3)&amp;" "&amp;H40&amp;" "&amp;I40&amp;" "&amp;ROUND(J40,3)</f>
        <v>v = 51.818 r0 = 1.16 a = 0.75</v>
      </c>
      <c r="O40" s="29"/>
      <c r="P40" s="29"/>
      <c r="Q40" s="27"/>
      <c r="R40" s="27"/>
      <c r="S40" s="27"/>
      <c r="T40" s="31"/>
      <c r="U40" s="31"/>
      <c r="V40" s="31"/>
      <c r="W40" s="31"/>
      <c r="X40" s="31"/>
      <c r="Y40" s="31"/>
      <c r="Z40" s="27"/>
    </row>
    <row r="41" customFormat="false" ht="15" hidden="false" customHeight="false" outlineLevel="0" collapsed="false">
      <c r="A41" s="0"/>
      <c r="B41" s="32" t="s">
        <v>52</v>
      </c>
      <c r="C41" s="27" t="s">
        <v>49</v>
      </c>
      <c r="D41" s="31" t="n">
        <f aca="false">1.2+(0.09*D38)</f>
        <v>3.27</v>
      </c>
      <c r="E41" s="27" t="s">
        <v>53</v>
      </c>
      <c r="F41" s="27" t="s">
        <v>49</v>
      </c>
      <c r="G41" s="31" t="n">
        <v>1.37</v>
      </c>
      <c r="H41" s="27" t="s">
        <v>54</v>
      </c>
      <c r="I41" s="27" t="s">
        <v>49</v>
      </c>
      <c r="J41" s="31" t="n">
        <f aca="false">0.74-(0.008*D38)+(G38/D36)</f>
        <v>0.663142857142857</v>
      </c>
      <c r="K41" s="27"/>
      <c r="L41" s="27"/>
      <c r="M41" s="30"/>
      <c r="N41" s="42" t="str">
        <f aca="false">B41&amp;" "&amp;C41&amp;" "&amp;ROUND(D41,3)&amp;" "&amp;E41&amp;" "&amp;F41&amp;" "&amp;ROUND(G41,3)&amp;" "&amp;H41&amp;" "&amp;I41&amp;" "&amp;ROUND(J41,3)</f>
        <v>vi = 3.27 ri0 = 1.37 ai = 0.663</v>
      </c>
      <c r="O41" s="27"/>
      <c r="P41" s="27"/>
      <c r="Q41" s="27"/>
      <c r="R41" s="27"/>
      <c r="S41" s="27"/>
      <c r="T41" s="31"/>
      <c r="U41" s="31"/>
      <c r="V41" s="31"/>
      <c r="W41" s="31"/>
      <c r="X41" s="31"/>
      <c r="Y41" s="31"/>
      <c r="Z41" s="27"/>
    </row>
    <row r="42" customFormat="false" ht="15" hidden="false" customHeight="false" outlineLevel="0" collapsed="false">
      <c r="A42" s="0"/>
      <c r="B42" s="32" t="s">
        <v>55</v>
      </c>
      <c r="C42" s="27" t="s">
        <v>49</v>
      </c>
      <c r="D42" s="31" t="n">
        <f aca="false">4.2-(0.05*D38)+(15.5*G38/D36)</f>
        <v>4.71071428571429</v>
      </c>
      <c r="E42" s="27" t="s">
        <v>56</v>
      </c>
      <c r="F42" s="27" t="s">
        <v>49</v>
      </c>
      <c r="G42" s="31" t="n">
        <v>1.37</v>
      </c>
      <c r="H42" s="27" t="s">
        <v>57</v>
      </c>
      <c r="I42" s="27" t="s">
        <v>49</v>
      </c>
      <c r="J42" s="31" t="n">
        <f aca="false">0.74-(0.008*D38)+(G38/D36)</f>
        <v>0.663142857142857</v>
      </c>
      <c r="K42" s="27"/>
      <c r="L42" s="27"/>
      <c r="M42" s="30"/>
      <c r="N42" s="42" t="str">
        <f aca="false">B42&amp;" "&amp;C42&amp;" "&amp;ROUND(D42,3)&amp;" "&amp;E42&amp;" "&amp;F42&amp;" "&amp;ROUND(G42,3)&amp;" "&amp;H42&amp;" "&amp;I42&amp;" "&amp;ROUND(J42,3)</f>
        <v>vsi = 4.711 rsi0 = 1.37 asi = 0.663</v>
      </c>
      <c r="O42" s="27"/>
      <c r="P42" s="27"/>
      <c r="Q42" s="27"/>
      <c r="R42" s="31"/>
      <c r="S42" s="31"/>
      <c r="T42" s="39"/>
      <c r="U42" s="31"/>
      <c r="V42" s="31"/>
      <c r="W42" s="31"/>
      <c r="X42" s="27"/>
      <c r="Y42" s="27"/>
      <c r="Z42" s="27"/>
    </row>
    <row r="43" customFormat="false" ht="15" hidden="false" customHeight="false" outlineLevel="0" collapsed="false">
      <c r="A43" s="0"/>
      <c r="B43" s="32" t="s">
        <v>58</v>
      </c>
      <c r="C43" s="27" t="s">
        <v>49</v>
      </c>
      <c r="D43" s="31" t="n">
        <v>6.04</v>
      </c>
      <c r="E43" s="27" t="s">
        <v>59</v>
      </c>
      <c r="F43" s="27" t="s">
        <v>49</v>
      </c>
      <c r="G43" s="31" t="n">
        <v>1.064</v>
      </c>
      <c r="H43" s="27" t="s">
        <v>60</v>
      </c>
      <c r="I43" s="27" t="s">
        <v>49</v>
      </c>
      <c r="J43" s="31" t="n">
        <v>0.78</v>
      </c>
      <c r="K43" s="27"/>
      <c r="L43" s="27"/>
      <c r="M43" s="30"/>
      <c r="N43" s="42" t="str">
        <f aca="false">B43&amp;" "&amp;C43&amp;" "&amp;ROUND(D43,3)&amp;" "&amp;E43&amp;" "&amp;F43&amp;" "&amp;ROUND(G43,3)&amp;" "&amp;H43&amp;" "&amp;I43&amp;" "&amp;ROUND(J43,3)</f>
        <v>vso = 6.04 rso0 = 1.064 aso = 0.78</v>
      </c>
      <c r="O43" s="27"/>
      <c r="P43" s="27"/>
      <c r="Q43" s="31"/>
      <c r="R43" s="27"/>
      <c r="S43" s="27"/>
      <c r="T43" s="41"/>
      <c r="U43" s="27"/>
      <c r="V43" s="27"/>
      <c r="W43" s="27"/>
      <c r="X43" s="27"/>
      <c r="Y43" s="27"/>
      <c r="Z43" s="27"/>
    </row>
    <row r="44" customFormat="false" ht="16" hidden="false" customHeight="false" outlineLevel="0" collapsed="false">
      <c r="A44" s="0"/>
      <c r="B44" s="47" t="s">
        <v>61</v>
      </c>
      <c r="C44" s="48" t="s">
        <v>49</v>
      </c>
      <c r="D44" s="49" t="n">
        <v>0</v>
      </c>
      <c r="E44" s="48" t="s">
        <v>62</v>
      </c>
      <c r="F44" s="48" t="s">
        <v>49</v>
      </c>
      <c r="G44" s="49" t="n">
        <v>0</v>
      </c>
      <c r="H44" s="48" t="s">
        <v>63</v>
      </c>
      <c r="I44" s="48" t="s">
        <v>49</v>
      </c>
      <c r="J44" s="49" t="n">
        <v>0</v>
      </c>
      <c r="K44" s="48" t="s">
        <v>64</v>
      </c>
      <c r="L44" s="48" t="s">
        <v>49</v>
      </c>
      <c r="M44" s="50" t="n">
        <v>1.25</v>
      </c>
      <c r="N44" s="42" t="str">
        <f aca="false">B44&amp;" "&amp;C44&amp;" "&amp;ROUND(D44,3)&amp;" "&amp;E44&amp;" "&amp;F44&amp;" "&amp;ROUND(G44,3)&amp;" "&amp;H44&amp;" "&amp;I44&amp;" "&amp;ROUND(J44,3)&amp;" "&amp;K44&amp;" "&amp;L44&amp;" "&amp;ROUND(M44,3)</f>
        <v>vsoi = 0 rsoi0 = 0 asoi = 0 rc0 = 1.25</v>
      </c>
      <c r="O44" s="27"/>
      <c r="P44" s="27"/>
      <c r="Q44" s="31"/>
      <c r="R44" s="27"/>
      <c r="S44" s="27"/>
      <c r="T44" s="41"/>
      <c r="U44" s="27"/>
      <c r="V44" s="27"/>
      <c r="W44" s="27"/>
      <c r="X44" s="27"/>
      <c r="Y44" s="27"/>
      <c r="Z44" s="27"/>
    </row>
    <row r="45" customFormat="false" ht="16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27"/>
      <c r="P45" s="27"/>
      <c r="Q45" s="27"/>
      <c r="R45" s="27"/>
      <c r="S45" s="27"/>
      <c r="T45" s="29"/>
      <c r="U45" s="27"/>
      <c r="V45" s="27"/>
      <c r="W45" s="27"/>
      <c r="X45" s="27"/>
      <c r="Y45" s="27"/>
      <c r="Z45" s="27"/>
    </row>
    <row r="46" customFormat="false" ht="16" hidden="false" customHeight="false" outlineLevel="0" collapsed="false">
      <c r="A46" s="0"/>
      <c r="B46" s="23" t="s">
        <v>79</v>
      </c>
      <c r="C46" s="24"/>
      <c r="D46" s="24" t="s">
        <v>80</v>
      </c>
      <c r="E46" s="25"/>
      <c r="F46" s="25"/>
      <c r="G46" s="25"/>
      <c r="H46" s="25"/>
      <c r="I46" s="25"/>
      <c r="J46" s="25"/>
      <c r="K46" s="25"/>
      <c r="L46" s="25"/>
      <c r="M46" s="26" t="s">
        <v>24</v>
      </c>
      <c r="N46" s="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" hidden="false" customHeight="false" outlineLevel="0" collapsed="false">
      <c r="A47" s="0"/>
      <c r="B47" s="28" t="s">
        <v>81</v>
      </c>
      <c r="C47" s="29"/>
      <c r="D47" s="27"/>
      <c r="E47" s="27"/>
      <c r="F47" s="27"/>
      <c r="G47" s="27"/>
      <c r="H47" s="27"/>
      <c r="I47" s="27"/>
      <c r="J47" s="27"/>
      <c r="K47" s="27"/>
      <c r="L47" s="27"/>
      <c r="M47" s="30"/>
      <c r="N47" s="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6" hidden="false" customHeight="false" outlineLevel="0" collapsed="false">
      <c r="A48" s="0"/>
      <c r="B48" s="32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30"/>
      <c r="N48" s="0"/>
      <c r="O48" s="27"/>
      <c r="P48" s="27"/>
      <c r="Q48" s="31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6" hidden="false" customHeight="false" outlineLevel="0" collapsed="false">
      <c r="A49" s="0"/>
      <c r="B49" s="32" t="s">
        <v>19</v>
      </c>
      <c r="C49" s="27"/>
      <c r="D49" s="35" t="str">
        <f aca="false">GLOBALS!C7</f>
        <v>112</v>
      </c>
      <c r="E49" s="32" t="s">
        <v>26</v>
      </c>
      <c r="F49" s="27"/>
      <c r="G49" s="31" t="n">
        <f aca="false">D49^(1/3)</f>
        <v>4.82028452835046</v>
      </c>
      <c r="H49" s="27"/>
      <c r="I49" s="27"/>
      <c r="J49" s="27"/>
      <c r="K49" s="27"/>
      <c r="L49" s="27"/>
      <c r="M49" s="30"/>
      <c r="N49" s="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6" hidden="false" customHeight="false" outlineLevel="0" collapsed="false">
      <c r="A50" s="0"/>
      <c r="B50" s="32" t="s">
        <v>20</v>
      </c>
      <c r="C50" s="27"/>
      <c r="D50" s="35" t="n">
        <f aca="false">GLOBALS!C8</f>
        <v>50</v>
      </c>
      <c r="E50" s="32" t="s">
        <v>27</v>
      </c>
      <c r="F50" s="27"/>
      <c r="G50" s="27" t="n">
        <f aca="false">D49-D50</f>
        <v>62</v>
      </c>
      <c r="H50" s="31"/>
      <c r="I50" s="31"/>
      <c r="J50" s="27"/>
      <c r="K50" s="27"/>
      <c r="L50" s="27"/>
      <c r="M50" s="30"/>
      <c r="N50" s="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6" hidden="false" customHeight="false" outlineLevel="0" collapsed="false">
      <c r="A51" s="0"/>
      <c r="B51" s="32" t="s">
        <v>29</v>
      </c>
      <c r="C51" s="27"/>
      <c r="D51" s="40" t="n">
        <f aca="false">GLOBALS!C9</f>
        <v>23</v>
      </c>
      <c r="E51" s="32" t="s">
        <v>30</v>
      </c>
      <c r="F51" s="27"/>
      <c r="G51" s="27" t="n">
        <f aca="false">G50-D50</f>
        <v>12</v>
      </c>
      <c r="H51" s="27"/>
      <c r="I51" s="27"/>
      <c r="J51" s="27"/>
      <c r="K51" s="27"/>
      <c r="L51" s="27"/>
      <c r="M51" s="30"/>
      <c r="N51" s="56" t="s">
        <v>82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6" hidden="false" customHeight="false" outlineLevel="0" collapsed="false">
      <c r="A52" s="0"/>
      <c r="B52" s="32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30"/>
      <c r="N52" s="57" t="s">
        <v>83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" hidden="false" customHeight="false" outlineLevel="0" collapsed="false">
      <c r="A53" s="0"/>
      <c r="B53" s="44" t="s">
        <v>48</v>
      </c>
      <c r="C53" s="25" t="s">
        <v>49</v>
      </c>
      <c r="D53" s="45" t="n">
        <f aca="false">54-(0.32*D51)+(0.4*(D50/G49))+(24*(G51/D49))</f>
        <v>53.3605612382598</v>
      </c>
      <c r="E53" s="25" t="s">
        <v>50</v>
      </c>
      <c r="F53" s="25" t="s">
        <v>49</v>
      </c>
      <c r="G53" s="45" t="n">
        <v>1.17</v>
      </c>
      <c r="H53" s="25" t="s">
        <v>51</v>
      </c>
      <c r="I53" s="25" t="s">
        <v>49</v>
      </c>
      <c r="J53" s="45" t="n">
        <v>0.75</v>
      </c>
      <c r="K53" s="25"/>
      <c r="L53" s="25"/>
      <c r="M53" s="46"/>
      <c r="N53" s="42" t="str">
        <f aca="false">B53&amp;" "&amp;C53&amp;" "&amp;ROUND(D53,3)&amp;" "&amp;E53&amp;" "&amp;F53&amp;" "&amp;ROUND(G53,3)&amp;" "&amp;H53&amp;" "&amp;I53&amp;" "&amp;ROUND(J53,3)</f>
        <v>v = 53.361 r0 = 1.17 a = 0.75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" hidden="false" customHeight="false" outlineLevel="0" collapsed="false">
      <c r="A54" s="0"/>
      <c r="B54" s="32" t="s">
        <v>52</v>
      </c>
      <c r="C54" s="27" t="s">
        <v>49</v>
      </c>
      <c r="D54" s="31" t="n">
        <f aca="false">IF(((0.22*D51)-2.7)&lt;0,0,((0.22*D51)-2.7))</f>
        <v>2.36</v>
      </c>
      <c r="E54" s="27" t="s">
        <v>53</v>
      </c>
      <c r="F54" s="27" t="s">
        <v>49</v>
      </c>
      <c r="G54" s="31" t="n">
        <v>1.32</v>
      </c>
      <c r="H54" s="27" t="s">
        <v>54</v>
      </c>
      <c r="I54" s="27" t="s">
        <v>49</v>
      </c>
      <c r="J54" s="31" t="n">
        <f aca="false">0.51+(0.7*(G51/D49))</f>
        <v>0.585</v>
      </c>
      <c r="K54" s="27"/>
      <c r="L54" s="27"/>
      <c r="M54" s="30"/>
      <c r="N54" s="42" t="str">
        <f aca="false">B54&amp;" "&amp;C54&amp;" "&amp;ROUND(D54,3)&amp;" "&amp;E54&amp;" "&amp;F54&amp;" "&amp;ROUND(G54,3)&amp;" "&amp;H54&amp;" "&amp;I54&amp;" "&amp;ROUND(J54,3)</f>
        <v>vi = 2.36 ri0 = 1.32 ai = 0.585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" hidden="false" customHeight="false" outlineLevel="0" collapsed="false">
      <c r="A55" s="0"/>
      <c r="B55" s="32" t="s">
        <v>55</v>
      </c>
      <c r="C55" s="27" t="s">
        <v>49</v>
      </c>
      <c r="D55" s="31" t="n">
        <f aca="false">IF((11.8-(0.25*D51)+(12*(G51/D49)))&lt;0,0,(11.8-(0.25*D51)+(12*(G51/D49))))</f>
        <v>7.33571428571429</v>
      </c>
      <c r="E55" s="27" t="s">
        <v>56</v>
      </c>
      <c r="F55" s="27" t="s">
        <v>49</v>
      </c>
      <c r="G55" s="31" t="n">
        <v>1.32</v>
      </c>
      <c r="H55" s="27" t="s">
        <v>57</v>
      </c>
      <c r="I55" s="27" t="s">
        <v>49</v>
      </c>
      <c r="J55" s="31" t="n">
        <f aca="false">0.51+(0.7*(G51/D49))</f>
        <v>0.585</v>
      </c>
      <c r="K55" s="27"/>
      <c r="L55" s="27"/>
      <c r="M55" s="30"/>
      <c r="N55" s="42" t="str">
        <f aca="false">B55&amp;" "&amp;C55&amp;" "&amp;ROUND(D55,3)&amp;" "&amp;E55&amp;" "&amp;F55&amp;" "&amp;ROUND(G55,3)&amp;" "&amp;H55&amp;" "&amp;I55&amp;" "&amp;ROUND(J55,3)</f>
        <v>vsi = 7.336 rsi0 = 1.32 asi = 0.585</v>
      </c>
      <c r="O55" s="27"/>
      <c r="P55" s="27"/>
      <c r="Q55" s="31"/>
      <c r="R55" s="27"/>
      <c r="S55" s="27"/>
      <c r="T55" s="31"/>
      <c r="U55" s="27"/>
      <c r="V55" s="27"/>
      <c r="W55" s="31"/>
      <c r="X55" s="27"/>
      <c r="Y55" s="27"/>
      <c r="Z55" s="27"/>
    </row>
    <row r="56" customFormat="false" ht="15" hidden="false" customHeight="false" outlineLevel="0" collapsed="false">
      <c r="A56" s="0"/>
      <c r="B56" s="32" t="s">
        <v>58</v>
      </c>
      <c r="C56" s="27" t="s">
        <v>49</v>
      </c>
      <c r="D56" s="31" t="n">
        <v>6.2</v>
      </c>
      <c r="E56" s="27" t="s">
        <v>59</v>
      </c>
      <c r="F56" s="27" t="s">
        <v>49</v>
      </c>
      <c r="G56" s="31" t="n">
        <v>1.01</v>
      </c>
      <c r="H56" s="27" t="s">
        <v>60</v>
      </c>
      <c r="I56" s="27" t="s">
        <v>49</v>
      </c>
      <c r="J56" s="31" t="n">
        <v>0.75</v>
      </c>
      <c r="K56" s="27"/>
      <c r="L56" s="27"/>
      <c r="M56" s="30"/>
      <c r="N56" s="42" t="str">
        <f aca="false">B56&amp;" "&amp;C56&amp;" "&amp;ROUND(D56,3)&amp;" "&amp;E56&amp;" "&amp;F56&amp;" "&amp;ROUND(G56,3)&amp;" "&amp;H56&amp;" "&amp;I56&amp;" "&amp;ROUND(J56,3)</f>
        <v>vso = 6.2 rso0 = 1.01 aso = 0.75</v>
      </c>
      <c r="O56" s="27"/>
      <c r="P56" s="27"/>
      <c r="Q56" s="31"/>
      <c r="R56" s="27"/>
      <c r="S56" s="27"/>
      <c r="T56" s="31"/>
      <c r="U56" s="27"/>
      <c r="V56" s="27"/>
      <c r="W56" s="31"/>
      <c r="X56" s="27"/>
      <c r="Y56" s="27"/>
      <c r="Z56" s="27"/>
    </row>
    <row r="57" customFormat="false" ht="16" hidden="false" customHeight="false" outlineLevel="0" collapsed="false">
      <c r="A57" s="0"/>
      <c r="B57" s="47" t="s">
        <v>61</v>
      </c>
      <c r="C57" s="48" t="s">
        <v>49</v>
      </c>
      <c r="D57" s="49" t="n">
        <v>0</v>
      </c>
      <c r="E57" s="48" t="s">
        <v>62</v>
      </c>
      <c r="F57" s="48" t="s">
        <v>49</v>
      </c>
      <c r="G57" s="49" t="n">
        <v>0</v>
      </c>
      <c r="H57" s="48" t="s">
        <v>63</v>
      </c>
      <c r="I57" s="48" t="s">
        <v>49</v>
      </c>
      <c r="J57" s="49" t="n">
        <v>0</v>
      </c>
      <c r="K57" s="48" t="s">
        <v>64</v>
      </c>
      <c r="L57" s="48" t="s">
        <v>49</v>
      </c>
      <c r="M57" s="50" t="n">
        <v>1.3</v>
      </c>
      <c r="N57" s="42" t="str">
        <f aca="false">B57&amp;" "&amp;C57&amp;" "&amp;ROUND(D57,3)&amp;" "&amp;E57&amp;" "&amp;F57&amp;" "&amp;ROUND(G57,3)&amp;" "&amp;H57&amp;" "&amp;I57&amp;" "&amp;ROUND(J57,3)&amp;" "&amp;K57&amp;" "&amp;L57&amp;" "&amp;ROUND(M57,3)</f>
        <v>vsoi = 0 rsoi0 = 0 asoi = 0 rc0 = 1.3</v>
      </c>
      <c r="O57" s="27"/>
      <c r="P57" s="27"/>
      <c r="Q57" s="31"/>
      <c r="R57" s="27"/>
      <c r="S57" s="27"/>
      <c r="T57" s="31"/>
      <c r="U57" s="27"/>
      <c r="V57" s="27"/>
      <c r="W57" s="31"/>
      <c r="X57" s="27"/>
      <c r="Y57" s="27"/>
      <c r="Z57" s="27"/>
    </row>
    <row r="58" customFormat="false" ht="16" hidden="false" customHeight="false" outlineLevel="0" collapsed="false">
      <c r="A58" s="0"/>
      <c r="B58" s="27"/>
      <c r="C58" s="27"/>
      <c r="D58" s="31"/>
      <c r="E58" s="31"/>
      <c r="F58" s="31"/>
      <c r="G58" s="58"/>
      <c r="H58" s="31"/>
      <c r="I58" s="31"/>
      <c r="J58" s="27"/>
      <c r="K58" s="27"/>
      <c r="L58" s="27"/>
      <c r="M58" s="27"/>
      <c r="N58" s="0"/>
      <c r="O58" s="27"/>
      <c r="P58" s="27"/>
      <c r="Q58" s="31"/>
      <c r="R58" s="27"/>
      <c r="S58" s="27"/>
      <c r="T58" s="31"/>
      <c r="U58" s="27"/>
      <c r="V58" s="27"/>
      <c r="W58" s="31"/>
      <c r="X58" s="27"/>
      <c r="Y58" s="27"/>
      <c r="Z58" s="27"/>
    </row>
    <row r="59" customFormat="false" ht="16" hidden="false" customHeight="false" outlineLevel="0" collapsed="false">
      <c r="A59" s="0"/>
      <c r="B59" s="23" t="s">
        <v>84</v>
      </c>
      <c r="C59" s="24"/>
      <c r="D59" s="24" t="s">
        <v>85</v>
      </c>
      <c r="E59" s="25"/>
      <c r="F59" s="25"/>
      <c r="G59" s="25"/>
      <c r="H59" s="25"/>
      <c r="I59" s="25"/>
      <c r="J59" s="25"/>
      <c r="K59" s="25"/>
      <c r="L59" s="25"/>
      <c r="M59" s="26" t="s">
        <v>24</v>
      </c>
      <c r="N59" s="0"/>
      <c r="O59" s="27"/>
      <c r="P59" s="27"/>
      <c r="Q59" s="31"/>
      <c r="R59" s="27"/>
      <c r="S59" s="27"/>
      <c r="T59" s="31"/>
      <c r="U59" s="27"/>
      <c r="V59" s="27"/>
      <c r="W59" s="31"/>
      <c r="X59" s="27"/>
      <c r="Y59" s="27"/>
      <c r="Z59" s="27"/>
    </row>
    <row r="60" customFormat="false" ht="15" hidden="false" customHeight="false" outlineLevel="0" collapsed="false">
      <c r="A60" s="0"/>
      <c r="B60" s="28" t="s">
        <v>86</v>
      </c>
      <c r="C60" s="29"/>
      <c r="D60" s="27"/>
      <c r="E60" s="27"/>
      <c r="F60" s="27"/>
      <c r="G60" s="27"/>
      <c r="H60" s="27"/>
      <c r="I60" s="27"/>
      <c r="J60" s="27"/>
      <c r="K60" s="27"/>
      <c r="L60" s="27"/>
      <c r="M60" s="30"/>
      <c r="N60" s="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31"/>
    </row>
    <row r="61" customFormat="false" ht="16" hidden="false" customHeight="false" outlineLevel="0" collapsed="false">
      <c r="A61" s="0"/>
      <c r="B61" s="32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30"/>
      <c r="N61" s="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6" hidden="false" customHeight="false" outlineLevel="0" collapsed="false">
      <c r="A62" s="0"/>
      <c r="B62" s="32" t="s">
        <v>19</v>
      </c>
      <c r="C62" s="27"/>
      <c r="D62" s="35" t="str">
        <f aca="false">GLOBALS!C7</f>
        <v>112</v>
      </c>
      <c r="E62" s="32" t="s">
        <v>26</v>
      </c>
      <c r="F62" s="27"/>
      <c r="G62" s="31" t="n">
        <f aca="false">D62^(1/3)</f>
        <v>4.82028452835046</v>
      </c>
      <c r="H62" s="27"/>
      <c r="I62" s="27"/>
      <c r="J62" s="27"/>
      <c r="K62" s="27"/>
      <c r="L62" s="27"/>
      <c r="M62" s="30"/>
      <c r="N62" s="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6" hidden="false" customHeight="false" outlineLevel="0" collapsed="false">
      <c r="A63" s="0"/>
      <c r="B63" s="32" t="s">
        <v>20</v>
      </c>
      <c r="C63" s="27"/>
      <c r="D63" s="35" t="n">
        <f aca="false">GLOBALS!C8</f>
        <v>50</v>
      </c>
      <c r="E63" s="32" t="s">
        <v>27</v>
      </c>
      <c r="F63" s="27"/>
      <c r="G63" s="27" t="n">
        <f aca="false">D62-D63</f>
        <v>62</v>
      </c>
      <c r="H63" s="31"/>
      <c r="I63" s="31"/>
      <c r="J63" s="27"/>
      <c r="K63" s="27"/>
      <c r="L63" s="27"/>
      <c r="M63" s="30"/>
      <c r="N63" s="0"/>
      <c r="O63" s="29"/>
      <c r="P63" s="27"/>
      <c r="Q63" s="27"/>
      <c r="R63" s="27"/>
      <c r="S63" s="27"/>
      <c r="T63" s="29"/>
      <c r="U63" s="27"/>
      <c r="V63" s="27"/>
      <c r="W63" s="27"/>
      <c r="X63" s="27"/>
      <c r="Y63" s="27"/>
      <c r="Z63" s="27"/>
    </row>
    <row r="64" customFormat="false" ht="16" hidden="false" customHeight="false" outlineLevel="0" collapsed="false">
      <c r="A64" s="0"/>
      <c r="B64" s="32" t="s">
        <v>29</v>
      </c>
      <c r="C64" s="27"/>
      <c r="D64" s="40" t="n">
        <f aca="false">GLOBALS!C9</f>
        <v>23</v>
      </c>
      <c r="E64" s="32" t="s">
        <v>30</v>
      </c>
      <c r="F64" s="27"/>
      <c r="G64" s="27" t="n">
        <f aca="false">G63-D63</f>
        <v>12</v>
      </c>
      <c r="H64" s="27"/>
      <c r="I64" s="27"/>
      <c r="J64" s="27"/>
      <c r="K64" s="27"/>
      <c r="L64" s="27"/>
      <c r="M64" s="30"/>
      <c r="N64" s="42" t="s">
        <v>87</v>
      </c>
      <c r="O64" s="29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6" hidden="false" customHeight="false" outlineLevel="0" collapsed="false">
      <c r="A65" s="0"/>
      <c r="B65" s="32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30"/>
      <c r="N65" s="55" t="s">
        <v>78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" hidden="false" customHeight="false" outlineLevel="0" collapsed="false">
      <c r="A66" s="0"/>
      <c r="B66" s="44" t="s">
        <v>48</v>
      </c>
      <c r="C66" s="25" t="s">
        <v>49</v>
      </c>
      <c r="D66" s="45" t="n">
        <f aca="false">53.3-(0.55*D64)+(27*G64/D62)+(0.4*D63/G62)</f>
        <v>47.6919898096884</v>
      </c>
      <c r="E66" s="25" t="s">
        <v>50</v>
      </c>
      <c r="F66" s="25" t="s">
        <v>49</v>
      </c>
      <c r="G66" s="45" t="n">
        <v>1.25</v>
      </c>
      <c r="H66" s="25" t="s">
        <v>51</v>
      </c>
      <c r="I66" s="25" t="s">
        <v>49</v>
      </c>
      <c r="J66" s="45" t="n">
        <v>0.65</v>
      </c>
      <c r="K66" s="25"/>
      <c r="L66" s="25"/>
      <c r="M66" s="46"/>
      <c r="N66" s="42" t="str">
        <f aca="false">B66&amp;" "&amp;C66&amp;" "&amp;ROUND(D66,3)&amp;" "&amp;E66&amp;" "&amp;F66&amp;" "&amp;ROUND(G66,3)&amp;" "&amp;H66&amp;" "&amp;I66&amp;" "&amp;ROUND(J66,3)</f>
        <v>v = 47.692 r0 = 1.25 a = 0.65</v>
      </c>
      <c r="O66" s="27"/>
      <c r="P66" s="27"/>
      <c r="Q66" s="27"/>
      <c r="R66" s="31"/>
      <c r="S66" s="31"/>
      <c r="T66" s="58"/>
      <c r="U66" s="31"/>
      <c r="V66" s="31"/>
      <c r="W66" s="31"/>
      <c r="X66" s="27"/>
      <c r="Y66" s="27"/>
      <c r="Z66" s="27"/>
    </row>
    <row r="67" customFormat="false" ht="15" hidden="false" customHeight="false" outlineLevel="0" collapsed="false">
      <c r="A67" s="0"/>
      <c r="B67" s="32" t="s">
        <v>52</v>
      </c>
      <c r="C67" s="27" t="s">
        <v>49</v>
      </c>
      <c r="D67" s="31" t="n">
        <v>0</v>
      </c>
      <c r="E67" s="27" t="s">
        <v>53</v>
      </c>
      <c r="F67" s="27" t="s">
        <v>49</v>
      </c>
      <c r="G67" s="31" t="n">
        <v>0</v>
      </c>
      <c r="H67" s="27" t="s">
        <v>54</v>
      </c>
      <c r="I67" s="27" t="s">
        <v>49</v>
      </c>
      <c r="J67" s="31" t="n">
        <v>0</v>
      </c>
      <c r="K67" s="27"/>
      <c r="L67" s="27"/>
      <c r="M67" s="30"/>
      <c r="N67" s="42" t="str">
        <f aca="false">B67&amp;" "&amp;C67&amp;" "&amp;ROUND(D67,3)&amp;" "&amp;E67&amp;" "&amp;F67&amp;" "&amp;ROUND(G67,3)&amp;" "&amp;H67&amp;" "&amp;I67&amp;" "&amp;ROUND(J67,3)</f>
        <v>vi = 0 ri0 = 0 ai = 0</v>
      </c>
      <c r="O67" s="27"/>
      <c r="P67" s="27"/>
      <c r="Q67" s="31"/>
      <c r="R67" s="27"/>
      <c r="S67" s="27"/>
      <c r="T67" s="29"/>
      <c r="U67" s="27"/>
      <c r="V67" s="27"/>
      <c r="W67" s="27"/>
      <c r="X67" s="27"/>
      <c r="Y67" s="27"/>
      <c r="Z67" s="27"/>
    </row>
    <row r="68" customFormat="false" ht="15" hidden="false" customHeight="false" outlineLevel="0" collapsed="false">
      <c r="A68" s="0"/>
      <c r="B68" s="32" t="s">
        <v>55</v>
      </c>
      <c r="C68" s="27" t="s">
        <v>49</v>
      </c>
      <c r="D68" s="31" t="n">
        <v>13.5</v>
      </c>
      <c r="E68" s="27" t="s">
        <v>56</v>
      </c>
      <c r="F68" s="27" t="s">
        <v>49</v>
      </c>
      <c r="G68" s="31" t="n">
        <v>1.25</v>
      </c>
      <c r="H68" s="27" t="s">
        <v>57</v>
      </c>
      <c r="I68" s="27" t="s">
        <v>49</v>
      </c>
      <c r="J68" s="31" t="n">
        <v>0.47</v>
      </c>
      <c r="K68" s="27"/>
      <c r="L68" s="27"/>
      <c r="M68" s="30"/>
      <c r="N68" s="42" t="str">
        <f aca="false">B68&amp;" "&amp;C68&amp;" "&amp;ROUND(D68,3)&amp;" "&amp;E68&amp;" "&amp;F68&amp;" "&amp;ROUND(G68,3)&amp;" "&amp;H68&amp;" "&amp;I68&amp;" "&amp;ROUND(J68,3)</f>
        <v>vsi = 13.5 rsi0 = 1.25 asi = 0.47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" hidden="false" customHeight="false" outlineLevel="0" collapsed="false">
      <c r="A69" s="0"/>
      <c r="B69" s="32" t="s">
        <v>58</v>
      </c>
      <c r="C69" s="27" t="s">
        <v>49</v>
      </c>
      <c r="D69" s="31" t="n">
        <v>7.5</v>
      </c>
      <c r="E69" s="27" t="s">
        <v>59</v>
      </c>
      <c r="F69" s="27" t="s">
        <v>49</v>
      </c>
      <c r="G69" s="31" t="n">
        <v>1.25</v>
      </c>
      <c r="H69" s="27" t="s">
        <v>60</v>
      </c>
      <c r="I69" s="27" t="s">
        <v>49</v>
      </c>
      <c r="J69" s="31" t="n">
        <v>0.47</v>
      </c>
      <c r="K69" s="27"/>
      <c r="L69" s="27"/>
      <c r="M69" s="30"/>
      <c r="N69" s="42" t="str">
        <f aca="false">B69&amp;" "&amp;C69&amp;" "&amp;ROUND(D69,3)&amp;" "&amp;E69&amp;" "&amp;F69&amp;" "&amp;ROUND(G69,3)&amp;" "&amp;H69&amp;" "&amp;I69&amp;" "&amp;ROUND(J69,3)</f>
        <v>vso = 7.5 rso0 = 1.25 aso = 0.47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6" hidden="false" customHeight="false" outlineLevel="0" collapsed="false">
      <c r="A70" s="0"/>
      <c r="B70" s="47" t="s">
        <v>61</v>
      </c>
      <c r="C70" s="48" t="s">
        <v>49</v>
      </c>
      <c r="D70" s="49" t="n">
        <v>0</v>
      </c>
      <c r="E70" s="48" t="s">
        <v>62</v>
      </c>
      <c r="F70" s="48" t="s">
        <v>49</v>
      </c>
      <c r="G70" s="49" t="n">
        <v>0</v>
      </c>
      <c r="H70" s="48" t="s">
        <v>63</v>
      </c>
      <c r="I70" s="48" t="s">
        <v>49</v>
      </c>
      <c r="J70" s="49" t="n">
        <v>0</v>
      </c>
      <c r="K70" s="48" t="s">
        <v>64</v>
      </c>
      <c r="L70" s="48" t="s">
        <v>49</v>
      </c>
      <c r="M70" s="50" t="n">
        <v>1.25</v>
      </c>
      <c r="N70" s="42" t="str">
        <f aca="false">B70&amp;" "&amp;C70&amp;" "&amp;ROUND(D70,3)&amp;" "&amp;E70&amp;" "&amp;F70&amp;" "&amp;ROUND(G70,3)&amp;" "&amp;H70&amp;" "&amp;I70&amp;" "&amp;ROUND(J70,3)&amp;" "&amp;K70&amp;" "&amp;L70&amp;" "&amp;ROUND(M70,3)</f>
        <v>vsoi = 0 rsoi0 = 0 asoi = 0 rc0 = 1.25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</sheetData>
  <hyperlinks>
    <hyperlink ref="N13" r:id="rId1" display="http://dx.doi.org/10.1016/S0375-9474(02)01321-0"/>
    <hyperlink ref="N26" r:id="rId2" display="http://dx.doi.org/10.1016/0370-1573(91)90039-O"/>
    <hyperlink ref="N52" r:id="rId3" display="http://dx.doi.org/10.1103/PhysRev.182.1190"/>
    <hyperlink ref="N65" r:id="rId4" display="http://dx/doi.org/10.1016/0092-640X(76)90007-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H82" activeCellId="0" sqref="H82"/>
    </sheetView>
  </sheetViews>
  <sheetFormatPr defaultRowHeight="15"/>
  <cols>
    <col collapsed="false" hidden="false" max="2" min="1" style="59" width="10.7098214285714"/>
    <col collapsed="false" hidden="false" max="3" min="3" style="59" width="1.85714285714286"/>
    <col collapsed="false" hidden="false" max="4" min="4" style="59" width="11.1428571428571"/>
    <col collapsed="false" hidden="false" max="5" min="5" style="59" width="10.7098214285714"/>
    <col collapsed="false" hidden="false" max="6" min="6" style="59" width="1.85714285714286"/>
    <col collapsed="false" hidden="false" max="7" min="7" style="59" width="11.1428571428571"/>
    <col collapsed="false" hidden="false" max="8" min="8" style="59" width="10.7098214285714"/>
    <col collapsed="false" hidden="false" max="9" min="9" style="59" width="1.85714285714286"/>
    <col collapsed="false" hidden="false" max="11" min="10" style="59" width="11.8571428571429"/>
    <col collapsed="false" hidden="false" max="12" min="12" style="59" width="1.85714285714286"/>
    <col collapsed="false" hidden="false" max="13" min="13" style="59" width="12"/>
    <col collapsed="false" hidden="false" max="1025" min="14" style="59" width="10.7098214285714"/>
  </cols>
  <sheetData>
    <row r="1" customFormat="false" ht="16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6" hidden="false" customHeight="false" outlineLevel="0" collapsed="false">
      <c r="A2" s="0"/>
      <c r="B2" s="60" t="s">
        <v>88</v>
      </c>
      <c r="C2" s="24"/>
      <c r="D2" s="24" t="s">
        <v>89</v>
      </c>
      <c r="E2" s="25"/>
      <c r="F2" s="25"/>
      <c r="G2" s="45"/>
      <c r="H2" s="45"/>
      <c r="I2" s="45"/>
      <c r="J2" s="45"/>
      <c r="K2" s="45"/>
      <c r="L2" s="45"/>
      <c r="M2" s="46"/>
      <c r="N2" s="0"/>
    </row>
    <row r="3" customFormat="false" ht="15" hidden="false" customHeight="false" outlineLevel="0" collapsed="false">
      <c r="A3" s="0"/>
      <c r="B3" s="28" t="s">
        <v>90</v>
      </c>
      <c r="C3" s="29"/>
      <c r="D3" s="27"/>
      <c r="E3" s="27"/>
      <c r="F3" s="27"/>
      <c r="G3" s="31"/>
      <c r="H3" s="31"/>
      <c r="I3" s="31"/>
      <c r="J3" s="31"/>
      <c r="K3" s="31"/>
      <c r="L3" s="31"/>
      <c r="M3" s="30"/>
      <c r="N3" s="0"/>
    </row>
    <row r="4" customFormat="false" ht="16" hidden="false" customHeight="false" outlineLevel="0" collapsed="false">
      <c r="A4" s="0"/>
      <c r="B4" s="32"/>
      <c r="C4" s="27"/>
      <c r="D4" s="27"/>
      <c r="E4" s="27"/>
      <c r="F4" s="27"/>
      <c r="G4" s="27"/>
      <c r="H4" s="27"/>
      <c r="I4" s="27"/>
      <c r="J4" s="27"/>
      <c r="K4" s="27"/>
      <c r="L4" s="27"/>
      <c r="M4" s="30"/>
      <c r="N4" s="0"/>
    </row>
    <row r="5" customFormat="false" ht="16" hidden="false" customHeight="false" outlineLevel="0" collapsed="false">
      <c r="A5" s="0"/>
      <c r="B5" s="32" t="s">
        <v>19</v>
      </c>
      <c r="C5" s="27"/>
      <c r="D5" s="35" t="n">
        <f aca="false">GLOBALS!I7</f>
        <v>111</v>
      </c>
      <c r="E5" s="32" t="s">
        <v>26</v>
      </c>
      <c r="F5" s="27"/>
      <c r="G5" s="31" t="n">
        <f aca="false">D5^(1/3)</f>
        <v>4.80589553370533</v>
      </c>
      <c r="H5" s="31" t="s">
        <v>91</v>
      </c>
      <c r="I5" s="31"/>
      <c r="J5" s="31" t="n">
        <f aca="false">-4.916+(0.0555*D7)+(0.0000442*D7^2)+(35*(G7/D5))</f>
        <v>-0.637078229115434</v>
      </c>
      <c r="K5" s="39"/>
      <c r="L5" s="27"/>
      <c r="M5" s="30"/>
      <c r="N5" s="0"/>
    </row>
    <row r="6" customFormat="false" ht="16" hidden="false" customHeight="false" outlineLevel="0" collapsed="false">
      <c r="A6" s="0"/>
      <c r="B6" s="32" t="s">
        <v>20</v>
      </c>
      <c r="C6" s="27"/>
      <c r="D6" s="35" t="n">
        <f aca="false">GLOBALS!I8</f>
        <v>50</v>
      </c>
      <c r="E6" s="32" t="s">
        <v>27</v>
      </c>
      <c r="F6" s="27"/>
      <c r="G6" s="27" t="n">
        <f aca="false">D5-D6</f>
        <v>61</v>
      </c>
      <c r="H6" s="27"/>
      <c r="I6" s="27"/>
      <c r="J6" s="27"/>
      <c r="K6" s="41"/>
      <c r="L6" s="27"/>
      <c r="M6" s="30"/>
      <c r="N6" s="0"/>
    </row>
    <row r="7" customFormat="false" ht="16" hidden="false" customHeight="false" outlineLevel="0" collapsed="false">
      <c r="A7" s="0"/>
      <c r="B7" s="32" t="s">
        <v>29</v>
      </c>
      <c r="C7" s="27"/>
      <c r="D7" s="40" t="n">
        <f aca="false">GLOBALS!I9</f>
        <v>14.43677685</v>
      </c>
      <c r="E7" s="32" t="s">
        <v>30</v>
      </c>
      <c r="F7" s="27"/>
      <c r="G7" s="27" t="n">
        <f aca="false">G6-D6</f>
        <v>11</v>
      </c>
      <c r="H7" s="27"/>
      <c r="I7" s="27"/>
      <c r="J7" s="27"/>
      <c r="K7" s="29"/>
      <c r="L7" s="27"/>
      <c r="M7" s="30"/>
      <c r="N7" s="61" t="s">
        <v>92</v>
      </c>
    </row>
    <row r="8" customFormat="false" ht="15" hidden="false" customHeight="false" outlineLevel="0" collapsed="false">
      <c r="A8" s="62"/>
      <c r="B8" s="63"/>
      <c r="C8" s="64"/>
      <c r="D8" s="64"/>
      <c r="E8" s="27"/>
      <c r="F8" s="27"/>
      <c r="G8" s="27"/>
      <c r="H8" s="27"/>
      <c r="I8" s="27"/>
      <c r="J8" s="27"/>
      <c r="K8" s="27"/>
      <c r="L8" s="27"/>
      <c r="M8" s="30"/>
      <c r="N8" s="57" t="s">
        <v>93</v>
      </c>
    </row>
    <row r="9" customFormat="false" ht="15" hidden="false" customHeight="false" outlineLevel="0" collapsed="false">
      <c r="A9" s="62"/>
      <c r="B9" s="32" t="s">
        <v>48</v>
      </c>
      <c r="C9" s="27" t="s">
        <v>49</v>
      </c>
      <c r="D9" s="31" t="n">
        <f aca="false">82.18-(0.148*D7)-(0.000886*D7^2)-(34.811*(G7/D5))+(1.058*(D6/G5))</f>
        <v>87.4162714538311</v>
      </c>
      <c r="E9" s="27" t="s">
        <v>50</v>
      </c>
      <c r="F9" s="27" t="s">
        <v>49</v>
      </c>
      <c r="G9" s="31" t="n">
        <v>1.174</v>
      </c>
      <c r="H9" s="27" t="s">
        <v>51</v>
      </c>
      <c r="I9" s="27" t="s">
        <v>49</v>
      </c>
      <c r="J9" s="31" t="n">
        <v>0.809</v>
      </c>
      <c r="K9" s="27"/>
      <c r="L9" s="27"/>
      <c r="M9" s="30"/>
      <c r="N9" s="42" t="str">
        <f aca="false">B9&amp;" "&amp;C9&amp;" "&amp;ROUND(D9,3)&amp;" "&amp;E9&amp;" "&amp;F9&amp;" "&amp;ROUND(G9,3)&amp;" "&amp;H9&amp;" "&amp;I9&amp;" "&amp;ROUND(J9,3)</f>
        <v>v = 87.416 r0 = 1.174 a = 0.809</v>
      </c>
    </row>
    <row r="10" customFormat="false" ht="15" hidden="false" customHeight="false" outlineLevel="0" collapsed="false">
      <c r="A10" s="62"/>
      <c r="B10" s="32" t="s">
        <v>52</v>
      </c>
      <c r="C10" s="27" t="s">
        <v>49</v>
      </c>
      <c r="D10" s="36" t="n">
        <f aca="false">IF(J5&gt;0,J5,0)</f>
        <v>0</v>
      </c>
      <c r="E10" s="27" t="s">
        <v>53</v>
      </c>
      <c r="F10" s="27" t="s">
        <v>49</v>
      </c>
      <c r="G10" s="31" t="n">
        <v>1.563</v>
      </c>
      <c r="H10" s="27" t="s">
        <v>54</v>
      </c>
      <c r="I10" s="27" t="s">
        <v>49</v>
      </c>
      <c r="J10" s="31" t="n">
        <f aca="false">0.7+(0.045*G5)</f>
        <v>0.91626529901674</v>
      </c>
      <c r="K10" s="27"/>
      <c r="L10" s="27"/>
      <c r="M10" s="30"/>
      <c r="N10" s="42" t="str">
        <f aca="false">B10&amp;" "&amp;C10&amp;" "&amp;ROUND(D10,3)&amp;" "&amp;E10&amp;" "&amp;F10&amp;" "&amp;ROUND(G10,3)&amp;" "&amp;H10&amp;" "&amp;I10&amp;" "&amp;ROUND(J10,3)</f>
        <v>vi = 0 ri0 = 1.563 ai = 0.916</v>
      </c>
    </row>
    <row r="11" customFormat="false" ht="15" hidden="false" customHeight="false" outlineLevel="0" collapsed="false">
      <c r="A11" s="62"/>
      <c r="B11" s="32" t="s">
        <v>55</v>
      </c>
      <c r="C11" s="27" t="s">
        <v>49</v>
      </c>
      <c r="D11" s="31" t="n">
        <f aca="false">20.968-(0.0794*D7)-(43.398*(G7/D5))</f>
        <v>15.5210172154073</v>
      </c>
      <c r="E11" s="27" t="s">
        <v>56</v>
      </c>
      <c r="F11" s="27" t="s">
        <v>49</v>
      </c>
      <c r="G11" s="31" t="n">
        <v>1.328</v>
      </c>
      <c r="H11" s="27" t="s">
        <v>57</v>
      </c>
      <c r="I11" s="27" t="s">
        <v>49</v>
      </c>
      <c r="J11" s="31" t="n">
        <f aca="false">0.465+(0.045*G5)</f>
        <v>0.68126529901674</v>
      </c>
      <c r="K11" s="27"/>
      <c r="L11" s="27"/>
      <c r="M11" s="30"/>
      <c r="N11" s="42" t="str">
        <f aca="false">B11&amp;" "&amp;C11&amp;" "&amp;ROUND(D11,3)&amp;" "&amp;E11&amp;" "&amp;F11&amp;" "&amp;ROUND(G11,3)&amp;" "&amp;H11&amp;" "&amp;I11&amp;" "&amp;ROUND(J11,3)</f>
        <v>vsi = 15.521 rsi0 = 1.328 asi = 0.681</v>
      </c>
    </row>
    <row r="12" customFormat="false" ht="15" hidden="false" customHeight="false" outlineLevel="0" collapsed="false">
      <c r="A12" s="62"/>
      <c r="B12" s="32" t="s">
        <v>58</v>
      </c>
      <c r="C12" s="27" t="s">
        <v>49</v>
      </c>
      <c r="D12" s="27" t="n">
        <v>3.703</v>
      </c>
      <c r="E12" s="27" t="s">
        <v>59</v>
      </c>
      <c r="F12" s="27" t="s">
        <v>49</v>
      </c>
      <c r="G12" s="27" t="n">
        <v>1.234</v>
      </c>
      <c r="H12" s="27" t="s">
        <v>60</v>
      </c>
      <c r="I12" s="27" t="s">
        <v>49</v>
      </c>
      <c r="J12" s="27" t="n">
        <v>0.813</v>
      </c>
      <c r="K12" s="27"/>
      <c r="L12" s="27"/>
      <c r="M12" s="30"/>
      <c r="N12" s="42" t="str">
        <f aca="false">B12&amp;" "&amp;C12&amp;" "&amp;ROUND(D12,3)&amp;" "&amp;E12&amp;" "&amp;F12&amp;" "&amp;ROUND(G12,3)&amp;" "&amp;H12&amp;" "&amp;I12&amp;" "&amp;ROUND(J12,3)</f>
        <v>vso = 3.703 rso0 = 1.234 aso = 0.813</v>
      </c>
    </row>
    <row r="13" customFormat="false" ht="16" hidden="false" customHeight="false" outlineLevel="0" collapsed="false">
      <c r="A13" s="62"/>
      <c r="B13" s="47" t="s">
        <v>61</v>
      </c>
      <c r="C13" s="48" t="s">
        <v>49</v>
      </c>
      <c r="D13" s="48" t="n">
        <v>-0.206</v>
      </c>
      <c r="E13" s="48" t="s">
        <v>62</v>
      </c>
      <c r="F13" s="48" t="s">
        <v>49</v>
      </c>
      <c r="G13" s="48" t="n">
        <v>1.234</v>
      </c>
      <c r="H13" s="48" t="s">
        <v>63</v>
      </c>
      <c r="I13" s="48" t="s">
        <v>49</v>
      </c>
      <c r="J13" s="48" t="n">
        <v>0.813</v>
      </c>
      <c r="K13" s="48" t="s">
        <v>64</v>
      </c>
      <c r="L13" s="48" t="s">
        <v>49</v>
      </c>
      <c r="M13" s="65" t="n">
        <v>1.698</v>
      </c>
      <c r="N13" s="42" t="str">
        <f aca="false">B13&amp;" "&amp;C13&amp;" "&amp;ROUND(D13,3)&amp;" "&amp;E13&amp;" "&amp;F13&amp;" "&amp;ROUND(G13,3)&amp;" "&amp;H13&amp;" "&amp;I13&amp;" "&amp;ROUND(J13,3)&amp;" "&amp;K13&amp;" "&amp;L13&amp;" "&amp;ROUND(M13,3)</f>
        <v>vsoi = -0.206 rsoi0 = 1.234 asoi = 0.813 rc0 = 1.698</v>
      </c>
    </row>
    <row r="14" customFormat="false" ht="16" hidden="false" customHeight="false" outlineLevel="0" collapsed="false">
      <c r="A14" s="62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6" hidden="false" customHeight="false" outlineLevel="0" collapsed="false">
      <c r="A15" s="62"/>
      <c r="B15" s="60" t="s">
        <v>94</v>
      </c>
      <c r="C15" s="24"/>
      <c r="D15" s="24" t="s">
        <v>95</v>
      </c>
      <c r="E15" s="45"/>
      <c r="F15" s="45"/>
      <c r="G15" s="45"/>
      <c r="H15" s="45"/>
      <c r="I15" s="45"/>
      <c r="J15" s="45"/>
      <c r="K15" s="25"/>
      <c r="L15" s="25"/>
      <c r="M15" s="26" t="s">
        <v>24</v>
      </c>
      <c r="N15" s="0"/>
    </row>
    <row r="16" customFormat="false" ht="15" hidden="false" customHeight="false" outlineLevel="0" collapsed="false">
      <c r="A16" s="62"/>
      <c r="B16" s="28" t="s">
        <v>96</v>
      </c>
      <c r="C16" s="29"/>
      <c r="D16" s="27"/>
      <c r="E16" s="31"/>
      <c r="F16" s="31"/>
      <c r="G16" s="31"/>
      <c r="H16" s="31"/>
      <c r="I16" s="31"/>
      <c r="J16" s="31"/>
      <c r="K16" s="27"/>
      <c r="L16" s="27"/>
      <c r="M16" s="30"/>
      <c r="N16" s="0"/>
    </row>
    <row r="17" customFormat="false" ht="16" hidden="false" customHeight="false" outlineLevel="0" collapsed="false">
      <c r="A17" s="62"/>
      <c r="B17" s="32"/>
      <c r="C17" s="27"/>
      <c r="D17" s="27"/>
      <c r="E17" s="27"/>
      <c r="F17" s="27"/>
      <c r="G17" s="27"/>
      <c r="H17" s="27"/>
      <c r="I17" s="27"/>
      <c r="J17" s="27"/>
      <c r="K17" s="64"/>
      <c r="L17" s="27"/>
      <c r="M17" s="30"/>
      <c r="N17" s="0"/>
    </row>
    <row r="18" customFormat="false" ht="16" hidden="false" customHeight="false" outlineLevel="0" collapsed="false">
      <c r="A18" s="0"/>
      <c r="B18" s="32" t="s">
        <v>19</v>
      </c>
      <c r="C18" s="27"/>
      <c r="D18" s="35" t="n">
        <f aca="false">GLOBALS!I7</f>
        <v>111</v>
      </c>
      <c r="E18" s="32" t="s">
        <v>26</v>
      </c>
      <c r="F18" s="27"/>
      <c r="G18" s="31" t="n">
        <f aca="false">D18^(1/3)</f>
        <v>4.80589553370533</v>
      </c>
      <c r="H18" s="31"/>
      <c r="I18" s="31"/>
      <c r="J18" s="31"/>
      <c r="K18" s="39"/>
      <c r="L18" s="27"/>
      <c r="M18" s="30"/>
      <c r="N18" s="0"/>
    </row>
    <row r="19" customFormat="false" ht="16" hidden="false" customHeight="false" outlineLevel="0" collapsed="false">
      <c r="A19" s="0"/>
      <c r="B19" s="32" t="s">
        <v>20</v>
      </c>
      <c r="C19" s="27"/>
      <c r="D19" s="35" t="n">
        <f aca="false">GLOBALS!I8</f>
        <v>50</v>
      </c>
      <c r="E19" s="32" t="s">
        <v>27</v>
      </c>
      <c r="F19" s="27"/>
      <c r="G19" s="27" t="n">
        <f aca="false">D18-D19</f>
        <v>61</v>
      </c>
      <c r="H19" s="27"/>
      <c r="I19" s="27"/>
      <c r="J19" s="27"/>
      <c r="K19" s="41"/>
      <c r="L19" s="27"/>
      <c r="M19" s="30"/>
      <c r="N19" s="0"/>
    </row>
    <row r="20" customFormat="false" ht="16" hidden="false" customHeight="false" outlineLevel="0" collapsed="false">
      <c r="A20" s="0"/>
      <c r="B20" s="32" t="s">
        <v>29</v>
      </c>
      <c r="C20" s="27"/>
      <c r="D20" s="40" t="n">
        <f aca="false">GLOBALS!I9</f>
        <v>14.43677685</v>
      </c>
      <c r="E20" s="32" t="s">
        <v>30</v>
      </c>
      <c r="F20" s="27"/>
      <c r="G20" s="27" t="n">
        <f aca="false">G19-D19</f>
        <v>11</v>
      </c>
      <c r="H20" s="27"/>
      <c r="I20" s="27"/>
      <c r="J20" s="27"/>
      <c r="K20" s="29"/>
      <c r="L20" s="27"/>
      <c r="M20" s="30"/>
      <c r="N20" s="61" t="s">
        <v>97</v>
      </c>
    </row>
    <row r="21" customFormat="false" ht="15" hidden="false" customHeight="false" outlineLevel="0" collapsed="false">
      <c r="A21" s="0"/>
      <c r="B21" s="63"/>
      <c r="C21" s="64"/>
      <c r="D21" s="64"/>
      <c r="E21" s="27"/>
      <c r="F21" s="27"/>
      <c r="G21" s="27"/>
      <c r="H21" s="27"/>
      <c r="I21" s="27"/>
      <c r="J21" s="27"/>
      <c r="K21" s="27"/>
      <c r="L21" s="27"/>
      <c r="M21" s="30"/>
      <c r="N21" s="57" t="s">
        <v>98</v>
      </c>
    </row>
    <row r="22" customFormat="false" ht="15" hidden="false" customHeight="false" outlineLevel="0" collapsed="false">
      <c r="A22" s="0"/>
      <c r="B22" s="32" t="s">
        <v>48</v>
      </c>
      <c r="C22" s="27" t="s">
        <v>49</v>
      </c>
      <c r="D22" s="31" t="n">
        <f aca="false">91.85-(0.249*D20)+(0.000116*(D20^2))+(0.642*(D19/G18))</f>
        <v>94.9587155919802</v>
      </c>
      <c r="E22" s="27" t="s">
        <v>50</v>
      </c>
      <c r="F22" s="27" t="s">
        <v>49</v>
      </c>
      <c r="G22" s="31" t="n">
        <f aca="false">1.152-(0.00776/G18)</f>
        <v>1.15038531654598</v>
      </c>
      <c r="H22" s="27" t="s">
        <v>51</v>
      </c>
      <c r="I22" s="27" t="s">
        <v>49</v>
      </c>
      <c r="J22" s="31" t="n">
        <f aca="false">0.719+(0.0126*G18)</f>
        <v>0.779554283724687</v>
      </c>
      <c r="K22" s="27"/>
      <c r="L22" s="27"/>
      <c r="M22" s="30"/>
      <c r="N22" s="42" t="str">
        <f aca="false">B22&amp;" "&amp;C22&amp;" "&amp;ROUND(D22,3)&amp;" "&amp;E22&amp;" "&amp;F22&amp;" "&amp;ROUND(G22,3)&amp;" "&amp;H22&amp;" "&amp;I22&amp;" "&amp;ROUND(J22,3)</f>
        <v>v = 94.959 r0 = 1.15 a = 0.78</v>
      </c>
    </row>
    <row r="23" customFormat="false" ht="15" hidden="false" customHeight="false" outlineLevel="0" collapsed="false">
      <c r="A23" s="0"/>
      <c r="B23" s="32" t="s">
        <v>52</v>
      </c>
      <c r="C23" s="27" t="s">
        <v>49</v>
      </c>
      <c r="D23" s="31" t="n">
        <f aca="false">1.104+(0.0622*D20)</f>
        <v>2.00196752007</v>
      </c>
      <c r="E23" s="27" t="s">
        <v>53</v>
      </c>
      <c r="F23" s="27" t="s">
        <v>49</v>
      </c>
      <c r="G23" s="31" t="n">
        <f aca="false">1.305+(0.0997/G18)</f>
        <v>1.32574535313986</v>
      </c>
      <c r="H23" s="27" t="s">
        <v>54</v>
      </c>
      <c r="I23" s="27" t="s">
        <v>49</v>
      </c>
      <c r="J23" s="31" t="n">
        <f aca="false">0.855-(0.1*G18)</f>
        <v>0.374410446629467</v>
      </c>
      <c r="K23" s="27"/>
      <c r="L23" s="27"/>
      <c r="M23" s="30"/>
      <c r="N23" s="42" t="str">
        <f aca="false">B23&amp;" "&amp;C23&amp;" "&amp;ROUND(D23,3)&amp;" "&amp;E23&amp;" "&amp;F23&amp;" "&amp;ROUND(G23,3)&amp;" "&amp;H23&amp;" "&amp;I23&amp;" "&amp;ROUND(J23,3)</f>
        <v>vi = 2.002 ri0 = 1.326 ai = 0.374</v>
      </c>
    </row>
    <row r="24" customFormat="false" ht="15" hidden="false" customHeight="false" outlineLevel="0" collapsed="false">
      <c r="A24" s="0"/>
      <c r="B24" s="32" t="s">
        <v>55</v>
      </c>
      <c r="C24" s="27" t="s">
        <v>49</v>
      </c>
      <c r="D24" s="31" t="n">
        <f aca="false">10.83-(0.0306*D20)</f>
        <v>10.38823462839</v>
      </c>
      <c r="E24" s="27" t="s">
        <v>56</v>
      </c>
      <c r="F24" s="27" t="s">
        <v>49</v>
      </c>
      <c r="G24" s="31" t="n">
        <f aca="false">1.334+(0.152/G18)</f>
        <v>1.36562782023329</v>
      </c>
      <c r="H24" s="27" t="s">
        <v>57</v>
      </c>
      <c r="I24" s="27" t="s">
        <v>49</v>
      </c>
      <c r="J24" s="31" t="n">
        <f aca="false">0.531+(0.062*G18)</f>
        <v>0.82896552308973</v>
      </c>
      <c r="K24" s="27"/>
      <c r="L24" s="27"/>
      <c r="M24" s="30"/>
      <c r="N24" s="42" t="str">
        <f aca="false">B24&amp;" "&amp;C24&amp;" "&amp;ROUND(D24,3)&amp;" "&amp;E24&amp;" "&amp;F24&amp;" "&amp;ROUND(G24,3)&amp;" "&amp;H24&amp;" "&amp;I24&amp;" "&amp;ROUND(J24,3)</f>
        <v>vsi = 10.388 rsi0 = 1.366 asi = 0.829</v>
      </c>
    </row>
    <row r="25" customFormat="false" ht="15" hidden="false" customHeight="false" outlineLevel="0" collapsed="false">
      <c r="A25" s="0"/>
      <c r="B25" s="32" t="s">
        <v>58</v>
      </c>
      <c r="C25" s="27" t="s">
        <v>49</v>
      </c>
      <c r="D25" s="27" t="n">
        <v>3.557</v>
      </c>
      <c r="E25" s="27" t="s">
        <v>59</v>
      </c>
      <c r="F25" s="27" t="s">
        <v>49</v>
      </c>
      <c r="G25" s="27" t="n">
        <v>0.972</v>
      </c>
      <c r="H25" s="27" t="s">
        <v>60</v>
      </c>
      <c r="I25" s="27" t="s">
        <v>49</v>
      </c>
      <c r="J25" s="27" t="n">
        <v>1.011</v>
      </c>
      <c r="K25" s="64"/>
      <c r="L25" s="64"/>
      <c r="M25" s="66"/>
      <c r="N25" s="42" t="str">
        <f aca="false">B25&amp;" "&amp;C25&amp;" "&amp;ROUND(D25,3)&amp;" "&amp;E25&amp;" "&amp;F25&amp;" "&amp;ROUND(G25,3)&amp;" "&amp;H25&amp;" "&amp;I25&amp;" "&amp;ROUND(J25,3)</f>
        <v>vso = 3.557 rso0 = 0.972 aso = 1.011</v>
      </c>
    </row>
    <row r="26" customFormat="false" ht="16" hidden="false" customHeight="false" outlineLevel="0" collapsed="false">
      <c r="A26" s="0"/>
      <c r="B26" s="47" t="s">
        <v>61</v>
      </c>
      <c r="C26" s="48" t="s">
        <v>49</v>
      </c>
      <c r="D26" s="49" t="n">
        <v>0</v>
      </c>
      <c r="E26" s="49" t="s">
        <v>62</v>
      </c>
      <c r="F26" s="49" t="s">
        <v>49</v>
      </c>
      <c r="G26" s="49" t="n">
        <v>0</v>
      </c>
      <c r="H26" s="49" t="s">
        <v>63</v>
      </c>
      <c r="I26" s="49" t="s">
        <v>49</v>
      </c>
      <c r="J26" s="49" t="n">
        <v>0</v>
      </c>
      <c r="K26" s="48" t="s">
        <v>64</v>
      </c>
      <c r="L26" s="48" t="s">
        <v>49</v>
      </c>
      <c r="M26" s="65" t="n">
        <v>1.303</v>
      </c>
      <c r="N26" s="42" t="str">
        <f aca="false">B26&amp;" "&amp;C26&amp;" "&amp;ROUND(D26,3)&amp;" "&amp;E26&amp;" "&amp;F26&amp;" "&amp;ROUND(G26,3)&amp;" "&amp;H26&amp;" "&amp;I26&amp;" "&amp;ROUND(J26,3)&amp;" "&amp;K26&amp;" "&amp;L26&amp;" "&amp;ROUND(M26,3)</f>
        <v>vsoi = 0 rsoi0 = 0 asoi = 0 rc0 = 1.303</v>
      </c>
    </row>
    <row r="27" customFormat="false" ht="16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6" hidden="false" customHeight="false" outlineLevel="0" collapsed="false">
      <c r="A28" s="0"/>
      <c r="B28" s="60" t="s">
        <v>99</v>
      </c>
      <c r="C28" s="25"/>
      <c r="D28" s="24" t="s">
        <v>100</v>
      </c>
      <c r="E28" s="25"/>
      <c r="F28" s="25"/>
      <c r="G28" s="24" t="s">
        <v>101</v>
      </c>
      <c r="H28" s="25"/>
      <c r="I28" s="25"/>
      <c r="J28" s="25"/>
      <c r="K28" s="25"/>
      <c r="L28" s="25"/>
      <c r="M28" s="46"/>
      <c r="N28" s="0"/>
    </row>
    <row r="29" customFormat="false" ht="15" hidden="false" customHeight="false" outlineLevel="0" collapsed="false">
      <c r="A29" s="0"/>
      <c r="B29" s="28" t="s">
        <v>102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30"/>
      <c r="N29" s="0"/>
    </row>
    <row r="30" customFormat="false" ht="16" hidden="false" customHeight="false" outlineLevel="0" collapsed="false">
      <c r="A30" s="0"/>
      <c r="B30" s="3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30"/>
      <c r="N30" s="0"/>
    </row>
    <row r="31" customFormat="false" ht="16" hidden="false" customHeight="false" outlineLevel="0" collapsed="false">
      <c r="A31" s="0"/>
      <c r="B31" s="32" t="s">
        <v>19</v>
      </c>
      <c r="C31" s="27"/>
      <c r="D31" s="35" t="n">
        <f aca="false">GLOBALS!I7</f>
        <v>111</v>
      </c>
      <c r="E31" s="32" t="s">
        <v>26</v>
      </c>
      <c r="F31" s="27"/>
      <c r="G31" s="31" t="n">
        <f aca="false">D31^(1/3)</f>
        <v>4.80589553370533</v>
      </c>
      <c r="H31" s="31" t="s">
        <v>103</v>
      </c>
      <c r="I31" s="31"/>
      <c r="J31" s="31" t="n">
        <f aca="false">0.132*(D33-45)</f>
        <v>-4.0343454558</v>
      </c>
      <c r="K31" s="58"/>
      <c r="L31" s="27"/>
      <c r="M31" s="30"/>
      <c r="N31" s="0"/>
    </row>
    <row r="32" customFormat="false" ht="16" hidden="false" customHeight="false" outlineLevel="0" collapsed="false">
      <c r="A32" s="0"/>
      <c r="B32" s="32" t="s">
        <v>20</v>
      </c>
      <c r="C32" s="27"/>
      <c r="D32" s="35" t="n">
        <f aca="false">GLOBALS!I8</f>
        <v>50</v>
      </c>
      <c r="E32" s="32" t="s">
        <v>27</v>
      </c>
      <c r="F32" s="27"/>
      <c r="G32" s="27" t="n">
        <f aca="false">D31-D32</f>
        <v>61</v>
      </c>
      <c r="H32" s="27"/>
      <c r="I32" s="27"/>
      <c r="J32" s="27"/>
      <c r="K32" s="29"/>
      <c r="L32" s="27"/>
      <c r="M32" s="30"/>
      <c r="N32" s="0"/>
    </row>
    <row r="33" customFormat="false" ht="16" hidden="false" customHeight="false" outlineLevel="0" collapsed="false">
      <c r="A33" s="0"/>
      <c r="B33" s="32" t="s">
        <v>29</v>
      </c>
      <c r="C33" s="27"/>
      <c r="D33" s="40" t="n">
        <f aca="false">GLOBALS!I9</f>
        <v>14.43677685</v>
      </c>
      <c r="E33" s="32" t="s">
        <v>30</v>
      </c>
      <c r="F33" s="27"/>
      <c r="G33" s="27" t="n">
        <f aca="false">G32-D32</f>
        <v>11</v>
      </c>
      <c r="H33" s="27"/>
      <c r="I33" s="27"/>
      <c r="J33" s="27"/>
      <c r="K33" s="27"/>
      <c r="L33" s="27"/>
      <c r="M33" s="30"/>
      <c r="N33" s="61" t="s">
        <v>104</v>
      </c>
    </row>
    <row r="34" customFormat="false" ht="15" hidden="false" customHeight="false" outlineLevel="0" collapsed="false">
      <c r="A34" s="0"/>
      <c r="B34" s="32"/>
      <c r="C34" s="27"/>
      <c r="D34" s="31"/>
      <c r="E34" s="27"/>
      <c r="F34" s="27"/>
      <c r="G34" s="27"/>
      <c r="H34" s="27"/>
      <c r="I34" s="27"/>
      <c r="J34" s="27"/>
      <c r="K34" s="27"/>
      <c r="L34" s="27"/>
      <c r="M34" s="30"/>
      <c r="N34" s="57" t="s">
        <v>105</v>
      </c>
    </row>
    <row r="35" customFormat="false" ht="15" hidden="false" customHeight="false" outlineLevel="0" collapsed="false">
      <c r="A35" s="0"/>
      <c r="B35" s="32" t="s">
        <v>48</v>
      </c>
      <c r="C35" s="27" t="s">
        <v>49</v>
      </c>
      <c r="D35" s="31" t="n">
        <f aca="false">81.33+(1.43*(D32/G31))-(0.24*D33)</f>
        <v>92.7427337315275</v>
      </c>
      <c r="E35" s="27" t="s">
        <v>50</v>
      </c>
      <c r="F35" s="27" t="s">
        <v>49</v>
      </c>
      <c r="G35" s="31" t="n">
        <v>1.18</v>
      </c>
      <c r="H35" s="27" t="s">
        <v>51</v>
      </c>
      <c r="I35" s="27" t="s">
        <v>49</v>
      </c>
      <c r="J35" s="31" t="n">
        <f aca="false">0.636+(0.035*G31)</f>
        <v>0.804206343679687</v>
      </c>
      <c r="K35" s="27"/>
      <c r="L35" s="27"/>
      <c r="M35" s="30"/>
      <c r="N35" s="42" t="str">
        <f aca="false">B35&amp;" "&amp;C35&amp;" "&amp;ROUND(D35,3)&amp;" "&amp;E35&amp;" "&amp;F35&amp;" "&amp;ROUND(G35,3)&amp;" "&amp;H35&amp;" "&amp;I35&amp;" "&amp;ROUND(J35,3)</f>
        <v>v = 92.743 r0 = 1.18 a = 0.804</v>
      </c>
    </row>
    <row r="36" customFormat="false" ht="15" hidden="false" customHeight="false" outlineLevel="0" collapsed="false">
      <c r="A36" s="0"/>
      <c r="B36" s="32" t="s">
        <v>52</v>
      </c>
      <c r="C36" s="27" t="s">
        <v>49</v>
      </c>
      <c r="D36" s="31" t="n">
        <f aca="false">IF(J31&lt;0,0,J31)</f>
        <v>0</v>
      </c>
      <c r="E36" s="27" t="s">
        <v>53</v>
      </c>
      <c r="F36" s="27" t="s">
        <v>49</v>
      </c>
      <c r="G36" s="31" t="n">
        <v>1.27</v>
      </c>
      <c r="H36" s="27" t="s">
        <v>54</v>
      </c>
      <c r="I36" s="27" t="s">
        <v>49</v>
      </c>
      <c r="J36" s="31" t="n">
        <f aca="false">0.768+(0.021*G31)</f>
        <v>0.868923806207812</v>
      </c>
      <c r="K36" s="27"/>
      <c r="L36" s="27"/>
      <c r="M36" s="30"/>
      <c r="N36" s="42" t="str">
        <f aca="false">B36&amp;" "&amp;C36&amp;" "&amp;ROUND(D36,3)&amp;" "&amp;E36&amp;" "&amp;F36&amp;" "&amp;ROUND(G36,3)&amp;" "&amp;H36&amp;" "&amp;I36&amp;" "&amp;ROUND(J36,3)</f>
        <v>vi = 0 ri0 = 1.27 ai = 0.869</v>
      </c>
    </row>
    <row r="37" customFormat="false" ht="15" hidden="false" customHeight="false" outlineLevel="0" collapsed="false">
      <c r="A37" s="0"/>
      <c r="B37" s="32" t="s">
        <v>55</v>
      </c>
      <c r="C37" s="27" t="s">
        <v>49</v>
      </c>
      <c r="D37" s="31" t="n">
        <f aca="false">7.8+(1.04*G31)-(0.712*D36)</f>
        <v>12.7981313550535</v>
      </c>
      <c r="E37" s="27" t="s">
        <v>56</v>
      </c>
      <c r="F37" s="27" t="s">
        <v>49</v>
      </c>
      <c r="G37" s="31" t="n">
        <v>1.27</v>
      </c>
      <c r="H37" s="27" t="s">
        <v>57</v>
      </c>
      <c r="I37" s="27" t="s">
        <v>49</v>
      </c>
      <c r="J37" s="31" t="n">
        <f aca="false">0.768+(0.021*G31)</f>
        <v>0.868923806207812</v>
      </c>
      <c r="K37" s="27"/>
      <c r="L37" s="27"/>
      <c r="M37" s="30"/>
      <c r="N37" s="42" t="str">
        <f aca="false">B37&amp;" "&amp;C37&amp;" "&amp;ROUND(D37,3)&amp;" "&amp;E37&amp;" "&amp;F37&amp;" "&amp;ROUND(G37,3)&amp;" "&amp;H37&amp;" "&amp;I37&amp;" "&amp;ROUND(J37,3)</f>
        <v>vsi = 12.798 rsi0 = 1.27 asi = 0.869</v>
      </c>
    </row>
    <row r="38" customFormat="false" ht="15" hidden="false" customHeight="false" outlineLevel="0" collapsed="false">
      <c r="A38" s="0"/>
      <c r="B38" s="32" t="s">
        <v>58</v>
      </c>
      <c r="C38" s="27" t="s">
        <v>49</v>
      </c>
      <c r="D38" s="31" t="n">
        <v>6</v>
      </c>
      <c r="E38" s="27" t="s">
        <v>59</v>
      </c>
      <c r="F38" s="27" t="s">
        <v>49</v>
      </c>
      <c r="G38" s="31" t="n">
        <f aca="false">0.78+(0.038*G31)</f>
        <v>0.962624030280803</v>
      </c>
      <c r="H38" s="27" t="s">
        <v>60</v>
      </c>
      <c r="I38" s="27" t="s">
        <v>49</v>
      </c>
      <c r="J38" s="31" t="n">
        <f aca="false">0.78+(0.038*G31)</f>
        <v>0.962624030280803</v>
      </c>
      <c r="K38" s="64"/>
      <c r="L38" s="64"/>
      <c r="M38" s="66"/>
      <c r="N38" s="42" t="str">
        <f aca="false">B38&amp;" "&amp;C38&amp;" "&amp;ROUND(D38,3)&amp;" "&amp;E38&amp;" "&amp;F38&amp;" "&amp;ROUND(G38,3)&amp;" "&amp;H38&amp;" "&amp;I38&amp;" "&amp;ROUND(J38,3)</f>
        <v>vso = 6 rso0 = 0.963 aso = 0.963</v>
      </c>
    </row>
    <row r="39" customFormat="false" ht="16" hidden="false" customHeight="false" outlineLevel="0" collapsed="false">
      <c r="A39" s="0"/>
      <c r="B39" s="47" t="s">
        <v>61</v>
      </c>
      <c r="C39" s="48" t="s">
        <v>49</v>
      </c>
      <c r="D39" s="49" t="n">
        <v>0</v>
      </c>
      <c r="E39" s="49" t="s">
        <v>62</v>
      </c>
      <c r="F39" s="49" t="s">
        <v>49</v>
      </c>
      <c r="G39" s="49" t="n">
        <v>0</v>
      </c>
      <c r="H39" s="49" t="s">
        <v>63</v>
      </c>
      <c r="I39" s="49" t="s">
        <v>49</v>
      </c>
      <c r="J39" s="49" t="n">
        <v>0</v>
      </c>
      <c r="K39" s="48" t="s">
        <v>64</v>
      </c>
      <c r="L39" s="48" t="s">
        <v>49</v>
      </c>
      <c r="M39" s="50" t="n">
        <v>1.3</v>
      </c>
      <c r="N39" s="42" t="str">
        <f aca="false">B39&amp;" "&amp;C39&amp;" "&amp;ROUND(D39,3)&amp;" "&amp;E39&amp;" "&amp;F39&amp;" "&amp;ROUND(G39,3)&amp;" "&amp;H39&amp;" "&amp;I39&amp;" "&amp;ROUND(J39,3)&amp;" "&amp;K39&amp;" "&amp;L39&amp;" "&amp;ROUND(M39,3)</f>
        <v>vsoi = 0 rsoi0 = 0 asoi = 0 rc0 = 1.3</v>
      </c>
    </row>
    <row r="40" customFormat="false" ht="16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6" hidden="false" customHeight="false" outlineLevel="0" collapsed="false">
      <c r="A41" s="0"/>
      <c r="B41" s="23" t="s">
        <v>106</v>
      </c>
      <c r="C41" s="24"/>
      <c r="D41" s="24" t="s">
        <v>107</v>
      </c>
      <c r="E41" s="25"/>
      <c r="F41" s="25"/>
      <c r="G41" s="24"/>
      <c r="H41" s="25" t="s">
        <v>108</v>
      </c>
      <c r="I41" s="25"/>
      <c r="J41" s="25" t="n">
        <v>8</v>
      </c>
      <c r="K41" s="25" t="n">
        <v>20</v>
      </c>
      <c r="L41" s="25"/>
      <c r="M41" s="46"/>
      <c r="N41" s="0"/>
    </row>
    <row r="42" customFormat="false" ht="15" hidden="false" customHeight="false" outlineLevel="0" collapsed="false">
      <c r="A42" s="0"/>
      <c r="B42" s="28" t="s">
        <v>109</v>
      </c>
      <c r="C42" s="29"/>
      <c r="D42" s="27"/>
      <c r="E42" s="27"/>
      <c r="F42" s="27"/>
      <c r="G42" s="31"/>
      <c r="H42" s="64"/>
      <c r="I42" s="31"/>
      <c r="J42" s="27" t="n">
        <f aca="false">((J41-$G$45)/2)^2</f>
        <v>702.25</v>
      </c>
      <c r="K42" s="27" t="n">
        <f aca="false">((K41-$G$45)/2)^2</f>
        <v>420.25</v>
      </c>
      <c r="L42" s="31"/>
      <c r="M42" s="30"/>
      <c r="N42" s="0"/>
    </row>
    <row r="43" customFormat="false" ht="16" hidden="false" customHeight="false" outlineLevel="0" collapsed="false">
      <c r="A43" s="64"/>
      <c r="B43" s="67" t="s">
        <v>110</v>
      </c>
      <c r="C43" s="27"/>
      <c r="D43" s="27"/>
      <c r="E43" s="27"/>
      <c r="F43" s="27"/>
      <c r="G43" s="31"/>
      <c r="H43" s="27" t="s">
        <v>111</v>
      </c>
      <c r="I43" s="31"/>
      <c r="J43" s="27" t="n">
        <f aca="false">EXP(-J42)</f>
        <v>1.03920226214308E-305</v>
      </c>
      <c r="K43" s="27" t="n">
        <f aca="false">EXP(-K42)</f>
        <v>3.07428396708384E-183</v>
      </c>
      <c r="L43" s="31"/>
      <c r="M43" s="30" t="n">
        <f aca="false">SUM(J43,K43,J46,K46,J49,K49)</f>
        <v>7.28772409581969E-014</v>
      </c>
      <c r="N43" s="0"/>
    </row>
    <row r="44" customFormat="false" ht="16" hidden="false" customHeight="false" outlineLevel="0" collapsed="false">
      <c r="A44" s="64"/>
      <c r="B44" s="32" t="s">
        <v>19</v>
      </c>
      <c r="C44" s="27"/>
      <c r="D44" s="35" t="n">
        <f aca="false">GLOBALS!I7</f>
        <v>111</v>
      </c>
      <c r="E44" s="27" t="s">
        <v>26</v>
      </c>
      <c r="F44" s="27"/>
      <c r="G44" s="31" t="n">
        <f aca="false">D44^(1/3)</f>
        <v>4.80589553370533</v>
      </c>
      <c r="H44" s="27" t="s">
        <v>108</v>
      </c>
      <c r="I44" s="31"/>
      <c r="J44" s="27" t="n">
        <v>28</v>
      </c>
      <c r="K44" s="27" t="n">
        <v>50</v>
      </c>
      <c r="L44" s="64"/>
      <c r="M44" s="30"/>
      <c r="N44" s="0"/>
    </row>
    <row r="45" customFormat="false" ht="16" hidden="false" customHeight="false" outlineLevel="0" collapsed="false">
      <c r="A45" s="64"/>
      <c r="B45" s="32" t="s">
        <v>20</v>
      </c>
      <c r="C45" s="27"/>
      <c r="D45" s="35" t="n">
        <f aca="false">GLOBALS!I8</f>
        <v>50</v>
      </c>
      <c r="E45" s="27" t="s">
        <v>27</v>
      </c>
      <c r="F45" s="27"/>
      <c r="G45" s="27" t="n">
        <f aca="false">D44-D45</f>
        <v>61</v>
      </c>
      <c r="H45" s="64"/>
      <c r="I45" s="27"/>
      <c r="J45" s="27" t="n">
        <f aca="false">((J44-$G$45)/2)^2</f>
        <v>272.25</v>
      </c>
      <c r="K45" s="27" t="n">
        <f aca="false">((K44-$G$45)/2)^2</f>
        <v>30.25</v>
      </c>
      <c r="L45" s="64"/>
      <c r="M45" s="30"/>
      <c r="N45" s="0"/>
    </row>
    <row r="46" customFormat="false" ht="16" hidden="false" customHeight="false" outlineLevel="0" collapsed="false">
      <c r="A46" s="64"/>
      <c r="B46" s="32" t="s">
        <v>29</v>
      </c>
      <c r="C46" s="27"/>
      <c r="D46" s="40" t="n">
        <f aca="false">GLOBALS!I9</f>
        <v>14.43677685</v>
      </c>
      <c r="E46" s="27" t="s">
        <v>30</v>
      </c>
      <c r="F46" s="27"/>
      <c r="G46" s="27" t="n">
        <f aca="false">G45-D45</f>
        <v>11</v>
      </c>
      <c r="H46" s="27" t="s">
        <v>111</v>
      </c>
      <c r="I46" s="27"/>
      <c r="J46" s="27" t="n">
        <f aca="false">EXP(-J45)</f>
        <v>5.79865541856404E-119</v>
      </c>
      <c r="K46" s="27" t="n">
        <f aca="false">EXP(-K45)</f>
        <v>7.28772409581969E-014</v>
      </c>
      <c r="L46" s="64"/>
      <c r="M46" s="30"/>
      <c r="N46" s="0"/>
    </row>
    <row r="47" customFormat="false" ht="15" hidden="false" customHeight="false" outlineLevel="0" collapsed="false">
      <c r="A47" s="64"/>
      <c r="B47" s="63"/>
      <c r="C47" s="64"/>
      <c r="D47" s="64"/>
      <c r="E47" s="27" t="s">
        <v>112</v>
      </c>
      <c r="F47" s="27"/>
      <c r="G47" s="31" t="n">
        <f aca="false">-1*(D46/100)^2</f>
        <v>-0.0208420525816696</v>
      </c>
      <c r="H47" s="27" t="s">
        <v>108</v>
      </c>
      <c r="I47" s="27"/>
      <c r="J47" s="27" t="n">
        <v>82</v>
      </c>
      <c r="K47" s="27" t="n">
        <v>126</v>
      </c>
      <c r="L47" s="27"/>
      <c r="M47" s="30"/>
      <c r="N47" s="0"/>
    </row>
    <row r="48" customFormat="false" ht="15" hidden="false" customHeight="false" outlineLevel="0" collapsed="false">
      <c r="A48" s="64"/>
      <c r="B48" s="63"/>
      <c r="C48" s="64"/>
      <c r="D48" s="64"/>
      <c r="E48" s="64"/>
      <c r="F48" s="27"/>
      <c r="G48" s="64"/>
      <c r="H48" s="64"/>
      <c r="I48" s="27"/>
      <c r="J48" s="27" t="n">
        <f aca="false">((J47-$G$45)/2)^2</f>
        <v>110.25</v>
      </c>
      <c r="K48" s="27" t="n">
        <f aca="false">((K47-$G$45)/2)^2</f>
        <v>1056.25</v>
      </c>
      <c r="L48" s="27"/>
      <c r="M48" s="30"/>
      <c r="N48" s="0"/>
    </row>
    <row r="49" customFormat="false" ht="15" hidden="false" customHeight="false" outlineLevel="0" collapsed="false">
      <c r="A49" s="64"/>
      <c r="B49" s="63"/>
      <c r="C49" s="64"/>
      <c r="D49" s="64"/>
      <c r="E49" s="64"/>
      <c r="F49" s="27"/>
      <c r="G49" s="27"/>
      <c r="H49" s="27" t="s">
        <v>111</v>
      </c>
      <c r="I49" s="27"/>
      <c r="J49" s="27" t="n">
        <f aca="false">EXP(-J48)</f>
        <v>1.31532589485746E-048</v>
      </c>
      <c r="K49" s="27" t="n">
        <f aca="false">EXP(-K48)</f>
        <v>0</v>
      </c>
      <c r="L49" s="27"/>
      <c r="M49" s="30"/>
      <c r="N49" s="61" t="s">
        <v>113</v>
      </c>
    </row>
    <row r="50" customFormat="false" ht="15" hidden="false" customHeight="false" outlineLevel="0" collapsed="false">
      <c r="B50" s="63"/>
      <c r="C50" s="64"/>
      <c r="D50" s="64"/>
      <c r="E50" s="64"/>
      <c r="F50" s="27"/>
      <c r="G50" s="64"/>
      <c r="H50" s="64"/>
      <c r="I50" s="27"/>
      <c r="J50" s="64"/>
      <c r="K50" s="64"/>
      <c r="L50" s="27"/>
      <c r="M50" s="30"/>
      <c r="N50" s="57" t="s">
        <v>114</v>
      </c>
    </row>
    <row r="51" customFormat="false" ht="15" hidden="false" customHeight="false" outlineLevel="0" collapsed="false">
      <c r="B51" s="32" t="s">
        <v>48</v>
      </c>
      <c r="C51" s="27" t="s">
        <v>49</v>
      </c>
      <c r="D51" s="31" t="n">
        <f aca="false">88-(0.283*D46)+(0.88*(D45/G44))</f>
        <v>93.0698137979285</v>
      </c>
      <c r="E51" s="27" t="s">
        <v>50</v>
      </c>
      <c r="F51" s="27" t="s">
        <v>49</v>
      </c>
      <c r="G51" s="31" t="n">
        <v>1.17</v>
      </c>
      <c r="H51" s="27" t="s">
        <v>51</v>
      </c>
      <c r="I51" s="27" t="s">
        <v>49</v>
      </c>
      <c r="J51" s="31" t="n">
        <f aca="false">0.717+(0.0012*D46)</f>
        <v>0.73432413222</v>
      </c>
      <c r="K51" s="27"/>
      <c r="L51" s="27"/>
      <c r="M51" s="30"/>
      <c r="N51" s="42" t="str">
        <f aca="false">B51&amp;" "&amp;C51&amp;" "&amp;ROUND(D51,3)&amp;" "&amp;E51&amp;" "&amp;F51&amp;" "&amp;ROUND(G51,3)&amp;" "&amp;H51&amp;" "&amp;I51&amp;" "&amp;ROUND(J51,3)</f>
        <v>v = 93.07 r0 = 1.17 a = 0.734</v>
      </c>
    </row>
    <row r="52" customFormat="false" ht="15" hidden="false" customHeight="false" outlineLevel="0" collapsed="false">
      <c r="B52" s="32" t="s">
        <v>52</v>
      </c>
      <c r="C52" s="27" t="s">
        <v>49</v>
      </c>
      <c r="D52" s="31" t="n">
        <f aca="false">(12+(0.031*D46))*(1-EXP(G47))</f>
        <v>0.256747419302063</v>
      </c>
      <c r="E52" s="27" t="s">
        <v>53</v>
      </c>
      <c r="F52" s="27" t="s">
        <v>49</v>
      </c>
      <c r="G52" s="31" t="n">
        <f aca="false">1.376-(0.01*SQRT(D46))</f>
        <v>1.33800424122353</v>
      </c>
      <c r="H52" s="27" t="s">
        <v>54</v>
      </c>
      <c r="I52" s="27" t="s">
        <v>49</v>
      </c>
      <c r="J52" s="31" t="n">
        <f aca="false">0.52+(0.07*G44)-(0.04*M43)</f>
        <v>0.85641268735937</v>
      </c>
      <c r="K52" s="27"/>
      <c r="L52" s="27"/>
      <c r="M52" s="30"/>
      <c r="N52" s="42" t="str">
        <f aca="false">B52&amp;" "&amp;C52&amp;" "&amp;ROUND(D52,3)&amp;" "&amp;E52&amp;" "&amp;F52&amp;" "&amp;ROUND(G52,3)&amp;" "&amp;H52&amp;" "&amp;I52&amp;" "&amp;ROUND(J52,3)</f>
        <v>vi = 0.257 ri0 = 1.338 ai = 0.856</v>
      </c>
    </row>
    <row r="53" customFormat="false" ht="15" hidden="false" customHeight="false" outlineLevel="0" collapsed="false">
      <c r="B53" s="32" t="s">
        <v>55</v>
      </c>
      <c r="C53" s="27" t="s">
        <v>49</v>
      </c>
      <c r="D53" s="31" t="n">
        <f aca="false">(12+(0.031*D46))*(EXP(G47))</f>
        <v>12.1907926630479</v>
      </c>
      <c r="E53" s="27" t="s">
        <v>56</v>
      </c>
      <c r="F53" s="27" t="s">
        <v>49</v>
      </c>
      <c r="G53" s="31" t="n">
        <f aca="false">1.376-(0.01*SQRT(D46))</f>
        <v>1.33800424122353</v>
      </c>
      <c r="H53" s="27" t="s">
        <v>57</v>
      </c>
      <c r="I53" s="27" t="s">
        <v>49</v>
      </c>
      <c r="J53" s="31" t="n">
        <f aca="false">0.52+(0.07*G44)-(0.04*M43)</f>
        <v>0.85641268735937</v>
      </c>
      <c r="K53" s="27"/>
      <c r="L53" s="27"/>
      <c r="M53" s="30"/>
      <c r="N53" s="42" t="str">
        <f aca="false">B53&amp;" "&amp;C53&amp;" "&amp;ROUND(D53,3)&amp;" "&amp;E53&amp;" "&amp;F53&amp;" "&amp;ROUND(G53,3)&amp;" "&amp;H53&amp;" "&amp;I53&amp;" "&amp;ROUND(J53,3)</f>
        <v>vsi = 12.191 rsi0 = 1.338 asi = 0.856</v>
      </c>
    </row>
    <row r="54" customFormat="false" ht="15" hidden="false" customHeight="false" outlineLevel="0" collapsed="false">
      <c r="B54" s="32" t="s">
        <v>58</v>
      </c>
      <c r="C54" s="27" t="s">
        <v>49</v>
      </c>
      <c r="D54" s="31" t="n">
        <f aca="false">7.2-(0.032*D46)</f>
        <v>6.7380231408</v>
      </c>
      <c r="E54" s="27" t="s">
        <v>59</v>
      </c>
      <c r="F54" s="27" t="s">
        <v>49</v>
      </c>
      <c r="G54" s="31" t="n">
        <v>1.07</v>
      </c>
      <c r="H54" s="27" t="s">
        <v>60</v>
      </c>
      <c r="I54" s="27" t="s">
        <v>49</v>
      </c>
      <c r="J54" s="31" t="n">
        <v>0.66</v>
      </c>
      <c r="K54" s="64"/>
      <c r="L54" s="64"/>
      <c r="M54" s="66"/>
      <c r="N54" s="42" t="str">
        <f aca="false">B54&amp;" "&amp;C54&amp;" "&amp;ROUND(D54,3)&amp;" "&amp;E54&amp;" "&amp;F54&amp;" "&amp;ROUND(G54,3)&amp;" "&amp;H54&amp;" "&amp;I54&amp;" "&amp;ROUND(J54,3)</f>
        <v>vso = 6.738 rso0 = 1.07 aso = 0.66</v>
      </c>
    </row>
    <row r="55" customFormat="false" ht="16" hidden="false" customHeight="false" outlineLevel="0" collapsed="false">
      <c r="B55" s="47" t="s">
        <v>61</v>
      </c>
      <c r="C55" s="48" t="s">
        <v>49</v>
      </c>
      <c r="D55" s="49" t="n">
        <v>0</v>
      </c>
      <c r="E55" s="49" t="s">
        <v>62</v>
      </c>
      <c r="F55" s="49" t="s">
        <v>49</v>
      </c>
      <c r="G55" s="49" t="n">
        <v>0</v>
      </c>
      <c r="H55" s="49" t="s">
        <v>63</v>
      </c>
      <c r="I55" s="49" t="s">
        <v>49</v>
      </c>
      <c r="J55" s="49" t="n">
        <v>0</v>
      </c>
      <c r="K55" s="48" t="s">
        <v>64</v>
      </c>
      <c r="L55" s="48" t="s">
        <v>49</v>
      </c>
      <c r="M55" s="50" t="n">
        <v>1.3</v>
      </c>
      <c r="N55" s="42" t="str">
        <f aca="false">B55&amp;" "&amp;C55&amp;" "&amp;ROUND(D55,3)&amp;" "&amp;E55&amp;" "&amp;F55&amp;" "&amp;ROUND(G55,3)&amp;" "&amp;H55&amp;" "&amp;I55&amp;" "&amp;ROUND(J55,3)&amp;" "&amp;K55&amp;" "&amp;L55&amp;" "&amp;ROUND(M55,3)</f>
        <v>vsoi = 0 rsoi0 = 0 asoi = 0 rc0 = 1.3</v>
      </c>
    </row>
    <row r="56" customFormat="false" ht="16" hidden="false" customHeight="false" outlineLevel="0" collapsed="false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64"/>
    </row>
    <row r="57" customFormat="false" ht="16" hidden="false" customHeight="false" outlineLevel="0" collapsed="false">
      <c r="B57" s="23" t="s">
        <v>106</v>
      </c>
      <c r="C57" s="24"/>
      <c r="D57" s="24" t="s">
        <v>115</v>
      </c>
      <c r="E57" s="25"/>
      <c r="F57" s="25"/>
      <c r="G57" s="24"/>
      <c r="H57" s="25" t="s">
        <v>108</v>
      </c>
      <c r="I57" s="25"/>
      <c r="J57" s="25" t="n">
        <v>8</v>
      </c>
      <c r="K57" s="25" t="n">
        <v>20</v>
      </c>
      <c r="L57" s="25"/>
      <c r="M57" s="26" t="s">
        <v>24</v>
      </c>
      <c r="N57" s="64"/>
    </row>
    <row r="58" customFormat="false" ht="15" hidden="false" customHeight="false" outlineLevel="0" collapsed="false">
      <c r="B58" s="28" t="s">
        <v>109</v>
      </c>
      <c r="C58" s="29"/>
      <c r="D58" s="27"/>
      <c r="E58" s="27"/>
      <c r="F58" s="27"/>
      <c r="G58" s="31"/>
      <c r="H58" s="64"/>
      <c r="I58" s="31"/>
      <c r="J58" s="27" t="n">
        <f aca="false">((J57-$G$61)/2)^2</f>
        <v>702.25</v>
      </c>
      <c r="K58" s="27" t="n">
        <f aca="false">((K57-$G$61)/2)^2</f>
        <v>420.25</v>
      </c>
      <c r="L58" s="31"/>
      <c r="M58" s="30"/>
      <c r="N58" s="64"/>
    </row>
    <row r="59" customFormat="false" ht="16" hidden="false" customHeight="false" outlineLevel="0" collapsed="false">
      <c r="B59" s="67" t="s">
        <v>116</v>
      </c>
      <c r="C59" s="27"/>
      <c r="D59" s="27"/>
      <c r="E59" s="27"/>
      <c r="F59" s="27"/>
      <c r="G59" s="31"/>
      <c r="H59" s="27" t="s">
        <v>111</v>
      </c>
      <c r="I59" s="31"/>
      <c r="J59" s="27" t="n">
        <f aca="false">EXP(-J58)</f>
        <v>1.03920226214308E-305</v>
      </c>
      <c r="K59" s="27" t="n">
        <f aca="false">EXP(-K58)</f>
        <v>3.07428396708384E-183</v>
      </c>
      <c r="L59" s="31"/>
      <c r="M59" s="30" t="n">
        <f aca="false">SUM(J59,K59,J62,K62,J65,K65)</f>
        <v>7.28772409581969E-014</v>
      </c>
      <c r="N59" s="64"/>
    </row>
    <row r="60" customFormat="false" ht="16" hidden="false" customHeight="false" outlineLevel="0" collapsed="false">
      <c r="B60" s="32" t="s">
        <v>19</v>
      </c>
      <c r="C60" s="27"/>
      <c r="D60" s="35" t="n">
        <f aca="false">GLOBALS!I7</f>
        <v>111</v>
      </c>
      <c r="E60" s="27" t="s">
        <v>26</v>
      </c>
      <c r="F60" s="27"/>
      <c r="G60" s="31" t="n">
        <f aca="false">D60^(1/3)</f>
        <v>4.80589553370533</v>
      </c>
      <c r="H60" s="27" t="s">
        <v>108</v>
      </c>
      <c r="I60" s="31"/>
      <c r="J60" s="27" t="n">
        <v>28</v>
      </c>
      <c r="K60" s="27" t="n">
        <v>50</v>
      </c>
      <c r="L60" s="64"/>
      <c r="M60" s="30"/>
      <c r="N60" s="64"/>
    </row>
    <row r="61" customFormat="false" ht="16" hidden="false" customHeight="false" outlineLevel="0" collapsed="false">
      <c r="B61" s="32" t="s">
        <v>20</v>
      </c>
      <c r="C61" s="27"/>
      <c r="D61" s="35" t="n">
        <f aca="false">GLOBALS!I8</f>
        <v>50</v>
      </c>
      <c r="E61" s="27" t="s">
        <v>27</v>
      </c>
      <c r="F61" s="27"/>
      <c r="G61" s="27" t="n">
        <f aca="false">D60-D61</f>
        <v>61</v>
      </c>
      <c r="H61" s="64"/>
      <c r="I61" s="27"/>
      <c r="J61" s="27" t="n">
        <f aca="false">((J60-$G$61)/2)^2</f>
        <v>272.25</v>
      </c>
      <c r="K61" s="27" t="n">
        <f aca="false">((K60-$G$61)/2)^2</f>
        <v>30.25</v>
      </c>
      <c r="L61" s="64"/>
      <c r="M61" s="30"/>
      <c r="N61" s="64"/>
    </row>
    <row r="62" customFormat="false" ht="16" hidden="false" customHeight="false" outlineLevel="0" collapsed="false">
      <c r="B62" s="32" t="s">
        <v>29</v>
      </c>
      <c r="C62" s="27"/>
      <c r="D62" s="40" t="n">
        <f aca="false">GLOBALS!I9</f>
        <v>14.43677685</v>
      </c>
      <c r="E62" s="27" t="s">
        <v>30</v>
      </c>
      <c r="F62" s="27"/>
      <c r="G62" s="27" t="n">
        <f aca="false">G61-D61</f>
        <v>11</v>
      </c>
      <c r="H62" s="27" t="s">
        <v>111</v>
      </c>
      <c r="I62" s="27"/>
      <c r="J62" s="27" t="n">
        <f aca="false">EXP(-J61)</f>
        <v>5.79865541856404E-119</v>
      </c>
      <c r="K62" s="27" t="n">
        <f aca="false">EXP(-K61)</f>
        <v>7.28772409581969E-014</v>
      </c>
      <c r="L62" s="64"/>
      <c r="M62" s="30"/>
      <c r="N62" s="64"/>
    </row>
    <row r="63" customFormat="false" ht="15" hidden="false" customHeight="false" outlineLevel="0" collapsed="false">
      <c r="B63" s="63"/>
      <c r="C63" s="64"/>
      <c r="D63" s="64"/>
      <c r="E63" s="27" t="s">
        <v>112</v>
      </c>
      <c r="F63" s="27"/>
      <c r="G63" s="31" t="n">
        <f aca="false">-1*(D62/100)^2</f>
        <v>-0.0208420525816696</v>
      </c>
      <c r="H63" s="27" t="s">
        <v>108</v>
      </c>
      <c r="I63" s="27"/>
      <c r="J63" s="27" t="n">
        <v>82</v>
      </c>
      <c r="K63" s="27" t="n">
        <v>126</v>
      </c>
      <c r="L63" s="27"/>
      <c r="M63" s="30"/>
      <c r="N63" s="0"/>
    </row>
    <row r="64" customFormat="false" ht="15" hidden="false" customHeight="false" outlineLevel="0" collapsed="false">
      <c r="B64" s="63"/>
      <c r="C64" s="64"/>
      <c r="D64" s="64"/>
      <c r="E64" s="64"/>
      <c r="F64" s="27"/>
      <c r="G64" s="64"/>
      <c r="H64" s="64"/>
      <c r="I64" s="27"/>
      <c r="J64" s="27" t="n">
        <f aca="false">((J63-$G$61)/2)^2</f>
        <v>110.25</v>
      </c>
      <c r="K64" s="27" t="n">
        <f aca="false">((K63-$G$61)/2)^2</f>
        <v>1056.25</v>
      </c>
      <c r="L64" s="27"/>
      <c r="M64" s="30"/>
      <c r="N64" s="0"/>
    </row>
    <row r="65" customFormat="false" ht="15" hidden="false" customHeight="false" outlineLevel="0" collapsed="false">
      <c r="B65" s="63"/>
      <c r="C65" s="64"/>
      <c r="D65" s="64"/>
      <c r="E65" s="64"/>
      <c r="F65" s="27"/>
      <c r="G65" s="27"/>
      <c r="H65" s="27" t="s">
        <v>111</v>
      </c>
      <c r="I65" s="27"/>
      <c r="J65" s="27" t="n">
        <f aca="false">EXP(-J64)</f>
        <v>1.31532589485746E-048</v>
      </c>
      <c r="K65" s="27" t="n">
        <f aca="false">EXP(-K64)</f>
        <v>0</v>
      </c>
      <c r="L65" s="27"/>
      <c r="M65" s="30"/>
      <c r="N65" s="61" t="s">
        <v>117</v>
      </c>
    </row>
    <row r="66" customFormat="false" ht="15" hidden="false" customHeight="false" outlineLevel="0" collapsed="false">
      <c r="B66" s="63"/>
      <c r="C66" s="64"/>
      <c r="D66" s="64"/>
      <c r="E66" s="64"/>
      <c r="F66" s="27"/>
      <c r="G66" s="64"/>
      <c r="H66" s="64"/>
      <c r="I66" s="27"/>
      <c r="J66" s="64"/>
      <c r="K66" s="64"/>
      <c r="L66" s="31" t="s">
        <v>118</v>
      </c>
      <c r="M66" s="30"/>
      <c r="N66" s="57" t="s">
        <v>114</v>
      </c>
    </row>
    <row r="67" customFormat="false" ht="15" hidden="false" customHeight="false" outlineLevel="0" collapsed="false">
      <c r="B67" s="32" t="s">
        <v>48</v>
      </c>
      <c r="C67" s="27" t="s">
        <v>49</v>
      </c>
      <c r="D67" s="31" t="n">
        <f aca="false">88.5-(0.26*D62)+(0.88*(D61/G60))</f>
        <v>93.9018596654785</v>
      </c>
      <c r="E67" s="27" t="s">
        <v>50</v>
      </c>
      <c r="F67" s="27" t="s">
        <v>49</v>
      </c>
      <c r="G67" s="31" t="n">
        <v>1.17</v>
      </c>
      <c r="H67" s="27" t="s">
        <v>51</v>
      </c>
      <c r="I67" s="27" t="s">
        <v>49</v>
      </c>
      <c r="J67" s="31" t="n">
        <f aca="false">0.709+(0.0017*D62)</f>
        <v>0.733542520645</v>
      </c>
      <c r="K67" s="27"/>
      <c r="L67" s="27"/>
      <c r="M67" s="30"/>
      <c r="N67" s="42" t="str">
        <f aca="false">B67&amp;" "&amp;C67&amp;" "&amp;ROUND(D67,3)&amp;" "&amp;E67&amp;" "&amp;F67&amp;" "&amp;ROUND(G67,3)&amp;" "&amp;H67&amp;" "&amp;I67&amp;" "&amp;ROUND(J67,3)</f>
        <v>v = 93.902 r0 = 1.17 a = 0.734</v>
      </c>
    </row>
    <row r="68" customFormat="false" ht="15" hidden="false" customHeight="false" outlineLevel="0" collapsed="false">
      <c r="B68" s="32" t="s">
        <v>52</v>
      </c>
      <c r="C68" s="27" t="s">
        <v>49</v>
      </c>
      <c r="D68" s="31" t="n">
        <f aca="false">(12.2+(0.026*D62))*(1-EXP(G63))</f>
        <v>0.259383800277494</v>
      </c>
      <c r="E68" s="27" t="s">
        <v>53</v>
      </c>
      <c r="F68" s="27" t="s">
        <v>49</v>
      </c>
      <c r="G68" s="31" t="n">
        <v>1.325</v>
      </c>
      <c r="H68" s="27" t="s">
        <v>54</v>
      </c>
      <c r="I68" s="27" t="s">
        <v>49</v>
      </c>
      <c r="J68" s="31" t="n">
        <f aca="false">0.53+(0.07*G60)-(0.04*M59)</f>
        <v>0.86641268735937</v>
      </c>
      <c r="K68" s="27"/>
      <c r="L68" s="27"/>
      <c r="M68" s="30"/>
      <c r="N68" s="42" t="str">
        <f aca="false">B68&amp;" "&amp;C68&amp;" "&amp;ROUND(D68,3)&amp;" "&amp;E68&amp;" "&amp;F68&amp;" "&amp;ROUND(G68,3)&amp;" "&amp;H68&amp;" "&amp;I68&amp;" "&amp;ROUND(J68,3)</f>
        <v>vi = 0.259 ri0 = 1.325 ai = 0.866</v>
      </c>
    </row>
    <row r="69" customFormat="false" ht="15" hidden="false" customHeight="false" outlineLevel="0" collapsed="false">
      <c r="B69" s="32" t="s">
        <v>55</v>
      </c>
      <c r="C69" s="27" t="s">
        <v>49</v>
      </c>
      <c r="D69" s="31" t="n">
        <f aca="false">(12.2+(0.026*D62))*(EXP(G63))</f>
        <v>12.3159723978225</v>
      </c>
      <c r="E69" s="27" t="s">
        <v>56</v>
      </c>
      <c r="F69" s="27" t="s">
        <v>49</v>
      </c>
      <c r="G69" s="31" t="n">
        <v>1.325</v>
      </c>
      <c r="H69" s="27" t="s">
        <v>57</v>
      </c>
      <c r="I69" s="27" t="s">
        <v>49</v>
      </c>
      <c r="J69" s="31" t="n">
        <f aca="false">0.53+(0.07*G60)-(0.04*M59)</f>
        <v>0.86641268735937</v>
      </c>
      <c r="K69" s="27"/>
      <c r="L69" s="27"/>
      <c r="M69" s="30"/>
      <c r="N69" s="42" t="str">
        <f aca="false">B69&amp;" "&amp;C69&amp;" "&amp;ROUND(D69,3)&amp;" "&amp;E69&amp;" "&amp;F69&amp;" "&amp;ROUND(G69,3)&amp;" "&amp;H69&amp;" "&amp;I69&amp;" "&amp;ROUND(J69,3)</f>
        <v>vsi = 12.316 rsi0 = 1.325 asi = 0.866</v>
      </c>
    </row>
    <row r="70" customFormat="false" ht="15" hidden="false" customHeight="false" outlineLevel="0" collapsed="false">
      <c r="B70" s="32" t="s">
        <v>58</v>
      </c>
      <c r="C70" s="27" t="s">
        <v>49</v>
      </c>
      <c r="D70" s="31" t="n">
        <f aca="false">7.33-(0.029*D62)</f>
        <v>6.91133347135</v>
      </c>
      <c r="E70" s="27" t="s">
        <v>59</v>
      </c>
      <c r="F70" s="27" t="s">
        <v>49</v>
      </c>
      <c r="G70" s="31" t="n">
        <v>1.07</v>
      </c>
      <c r="H70" s="27" t="s">
        <v>60</v>
      </c>
      <c r="I70" s="27" t="s">
        <v>49</v>
      </c>
      <c r="J70" s="31" t="n">
        <v>0.66</v>
      </c>
      <c r="K70" s="64"/>
      <c r="L70" s="64"/>
      <c r="M70" s="66"/>
      <c r="N70" s="42" t="str">
        <f aca="false">B70&amp;" "&amp;C70&amp;" "&amp;ROUND(D70,3)&amp;" "&amp;E70&amp;" "&amp;F70&amp;" "&amp;ROUND(G70,3)&amp;" "&amp;H70&amp;" "&amp;I70&amp;" "&amp;ROUND(J70,3)</f>
        <v>vso = 6.911 rso0 = 1.07 aso = 0.66</v>
      </c>
    </row>
    <row r="71" customFormat="false" ht="16" hidden="false" customHeight="false" outlineLevel="0" collapsed="false">
      <c r="B71" s="47" t="s">
        <v>61</v>
      </c>
      <c r="C71" s="48" t="s">
        <v>49</v>
      </c>
      <c r="D71" s="49" t="n">
        <v>0</v>
      </c>
      <c r="E71" s="49" t="s">
        <v>62</v>
      </c>
      <c r="F71" s="49" t="s">
        <v>49</v>
      </c>
      <c r="G71" s="49" t="n">
        <v>0</v>
      </c>
      <c r="H71" s="49" t="s">
        <v>63</v>
      </c>
      <c r="I71" s="49" t="s">
        <v>49</v>
      </c>
      <c r="J71" s="49" t="n">
        <v>0</v>
      </c>
      <c r="K71" s="48" t="s">
        <v>64</v>
      </c>
      <c r="L71" s="48" t="s">
        <v>49</v>
      </c>
      <c r="M71" s="50" t="n">
        <v>1.3</v>
      </c>
      <c r="N71" s="42" t="str">
        <f aca="false">B71&amp;" "&amp;C71&amp;" "&amp;ROUND(D71,3)&amp;" "&amp;E71&amp;" "&amp;F71&amp;" "&amp;ROUND(G71,3)&amp;" "&amp;H71&amp;" "&amp;I71&amp;" "&amp;ROUND(J71,3)&amp;" "&amp;K71&amp;" "&amp;L71&amp;" "&amp;ROUND(M71,3)</f>
        <v>vsoi = 0 rsoi0 = 0 asoi = 0 rc0 = 1.3</v>
      </c>
    </row>
    <row r="72" customFormat="false" ht="16" hidden="false" customHeight="false" outlineLevel="0" collapsed="false"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6" hidden="false" customHeight="false" outlineLevel="0" collapsed="false">
      <c r="B73" s="60" t="s">
        <v>119</v>
      </c>
      <c r="C73" s="25"/>
      <c r="D73" s="24" t="s">
        <v>120</v>
      </c>
      <c r="E73" s="25"/>
      <c r="F73" s="25"/>
      <c r="G73" s="24"/>
      <c r="H73" s="25"/>
      <c r="I73" s="25"/>
      <c r="J73" s="25"/>
      <c r="K73" s="25"/>
      <c r="L73" s="25"/>
      <c r="M73" s="26" t="s">
        <v>24</v>
      </c>
      <c r="N73" s="0"/>
    </row>
    <row r="74" customFormat="false" ht="15" hidden="false" customHeight="false" outlineLevel="0" collapsed="false">
      <c r="B74" s="28" t="s">
        <v>121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30"/>
      <c r="N74" s="0"/>
    </row>
    <row r="75" customFormat="false" ht="16" hidden="false" customHeight="false" outlineLevel="0" collapsed="false">
      <c r="B75" s="32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30"/>
      <c r="N75" s="0"/>
    </row>
    <row r="76" customFormat="false" ht="16" hidden="false" customHeight="false" outlineLevel="0" collapsed="false">
      <c r="B76" s="32" t="s">
        <v>19</v>
      </c>
      <c r="C76" s="27"/>
      <c r="D76" s="35" t="n">
        <f aca="false">GLOBALS!I7</f>
        <v>111</v>
      </c>
      <c r="E76" s="32" t="s">
        <v>26</v>
      </c>
      <c r="F76" s="27"/>
      <c r="G76" s="31" t="n">
        <f aca="false">D76^(1/3)</f>
        <v>4.80589553370533</v>
      </c>
      <c r="H76" s="31"/>
      <c r="I76" s="31"/>
      <c r="J76" s="31" t="s">
        <v>118</v>
      </c>
      <c r="K76" s="58"/>
      <c r="L76" s="27"/>
      <c r="M76" s="30"/>
      <c r="N76" s="0"/>
    </row>
    <row r="77" customFormat="false" ht="16" hidden="false" customHeight="false" outlineLevel="0" collapsed="false">
      <c r="B77" s="32" t="s">
        <v>20</v>
      </c>
      <c r="C77" s="27"/>
      <c r="D77" s="35" t="n">
        <f aca="false">GLOBALS!I8</f>
        <v>50</v>
      </c>
      <c r="E77" s="32" t="s">
        <v>27</v>
      </c>
      <c r="F77" s="27"/>
      <c r="G77" s="27" t="n">
        <f aca="false">D76-D77</f>
        <v>61</v>
      </c>
      <c r="H77" s="27"/>
      <c r="I77" s="27"/>
      <c r="J77" s="27"/>
      <c r="K77" s="29"/>
      <c r="L77" s="27"/>
      <c r="M77" s="30"/>
      <c r="N77" s="0"/>
    </row>
    <row r="78" customFormat="false" ht="16" hidden="false" customHeight="false" outlineLevel="0" collapsed="false">
      <c r="B78" s="32" t="s">
        <v>29</v>
      </c>
      <c r="C78" s="27"/>
      <c r="D78" s="40" t="n">
        <f aca="false">GLOBALS!I9</f>
        <v>14.43677685</v>
      </c>
      <c r="E78" s="32" t="s">
        <v>30</v>
      </c>
      <c r="F78" s="27"/>
      <c r="G78" s="27" t="n">
        <f aca="false">G77-D77</f>
        <v>11</v>
      </c>
      <c r="H78" s="27"/>
      <c r="I78" s="27"/>
      <c r="J78" s="27"/>
      <c r="K78" s="27"/>
      <c r="L78" s="27"/>
      <c r="M78" s="30"/>
      <c r="N78" s="61" t="s">
        <v>122</v>
      </c>
    </row>
    <row r="79" customFormat="false" ht="15" hidden="false" customHeight="false" outlineLevel="0" collapsed="false">
      <c r="B79" s="32"/>
      <c r="C79" s="27"/>
      <c r="D79" s="31"/>
      <c r="E79" s="27"/>
      <c r="F79" s="27"/>
      <c r="G79" s="27"/>
      <c r="H79" s="27"/>
      <c r="I79" s="27"/>
      <c r="J79" s="27"/>
      <c r="K79" s="27"/>
      <c r="L79" s="27"/>
      <c r="M79" s="30"/>
      <c r="N79" s="43" t="s">
        <v>123</v>
      </c>
    </row>
    <row r="80" customFormat="false" ht="15" hidden="false" customHeight="false" outlineLevel="0" collapsed="false">
      <c r="B80" s="32" t="s">
        <v>48</v>
      </c>
      <c r="C80" s="27" t="s">
        <v>49</v>
      </c>
      <c r="D80" s="31" t="n">
        <f aca="false">91.13+(2.2*D77/G76)</f>
        <v>114.018554116196</v>
      </c>
      <c r="E80" s="27" t="s">
        <v>50</v>
      </c>
      <c r="F80" s="27" t="s">
        <v>49</v>
      </c>
      <c r="G80" s="31" t="n">
        <v>1.05</v>
      </c>
      <c r="H80" s="27" t="s">
        <v>51</v>
      </c>
      <c r="I80" s="27" t="s">
        <v>49</v>
      </c>
      <c r="J80" s="31" t="n">
        <v>0.86</v>
      </c>
      <c r="K80" s="27"/>
      <c r="L80" s="27"/>
      <c r="M80" s="30"/>
      <c r="N80" s="42" t="str">
        <f aca="false">B80&amp;" "&amp;C80&amp;" "&amp;ROUND(D80,3)&amp;" "&amp;E80&amp;" "&amp;F80&amp;" "&amp;ROUND(G80,3)&amp;" "&amp;H80&amp;" "&amp;I80&amp;" "&amp;ROUND(J80,3)</f>
        <v>v = 114.019 r0 = 1.05 a = 0.86</v>
      </c>
    </row>
    <row r="81" customFormat="false" ht="15" hidden="false" customHeight="false" outlineLevel="0" collapsed="false">
      <c r="B81" s="32" t="s">
        <v>52</v>
      </c>
      <c r="C81" s="27" t="s">
        <v>49</v>
      </c>
      <c r="D81" s="31" t="n">
        <v>0</v>
      </c>
      <c r="E81" s="27" t="s">
        <v>53</v>
      </c>
      <c r="F81" s="27" t="s">
        <v>49</v>
      </c>
      <c r="G81" s="31" t="n">
        <v>0</v>
      </c>
      <c r="H81" s="27" t="s">
        <v>54</v>
      </c>
      <c r="I81" s="27" t="s">
        <v>49</v>
      </c>
      <c r="J81" s="31" t="n">
        <v>0</v>
      </c>
      <c r="K81" s="27"/>
      <c r="L81" s="27"/>
      <c r="M81" s="30"/>
      <c r="N81" s="42" t="str">
        <f aca="false">B81&amp;" "&amp;C81&amp;" "&amp;ROUND(D81,3)&amp;" "&amp;E81&amp;" "&amp;F81&amp;" "&amp;ROUND(G81,3)&amp;" "&amp;H81&amp;" "&amp;I81&amp;" "&amp;ROUND(J81,3)</f>
        <v>vi = 0 ri0 = 0 ai = 0</v>
      </c>
    </row>
    <row r="82" customFormat="false" ht="15" hidden="false" customHeight="false" outlineLevel="0" collapsed="false">
      <c r="B82" s="32" t="s">
        <v>55</v>
      </c>
      <c r="C82" s="27" t="s">
        <v>49</v>
      </c>
      <c r="D82" s="31" t="n">
        <f aca="false">218/D31^(2/3)</f>
        <v>9.43860564277264</v>
      </c>
      <c r="E82" s="27" t="s">
        <v>56</v>
      </c>
      <c r="F82" s="27" t="s">
        <v>49</v>
      </c>
      <c r="G82" s="31" t="n">
        <v>1.43</v>
      </c>
      <c r="H82" s="27" t="s">
        <v>57</v>
      </c>
      <c r="I82" s="27" t="s">
        <v>49</v>
      </c>
      <c r="J82" s="31" t="n">
        <f aca="false">0.5+(0.013*D76^(2/3))</f>
        <v>0.800256214451555</v>
      </c>
      <c r="K82" s="27"/>
      <c r="L82" s="27"/>
      <c r="M82" s="30"/>
      <c r="N82" s="42" t="str">
        <f aca="false">B82&amp;" "&amp;C82&amp;" "&amp;ROUND(D82,3)&amp;" "&amp;E82&amp;" "&amp;F82&amp;" "&amp;ROUND(G82,3)&amp;" "&amp;H82&amp;" "&amp;I82&amp;" "&amp;ROUND(J82,3)</f>
        <v>vsi = 9.439 rsi0 = 1.43 asi = 0.8</v>
      </c>
    </row>
    <row r="83" customFormat="false" ht="15" hidden="false" customHeight="false" outlineLevel="0" collapsed="false">
      <c r="B83" s="32" t="s">
        <v>58</v>
      </c>
      <c r="C83" s="27" t="s">
        <v>49</v>
      </c>
      <c r="D83" s="31" t="n">
        <v>7</v>
      </c>
      <c r="E83" s="27" t="s">
        <v>59</v>
      </c>
      <c r="F83" s="27" t="s">
        <v>49</v>
      </c>
      <c r="G83" s="31" t="n">
        <v>0.75</v>
      </c>
      <c r="H83" s="27" t="s">
        <v>60</v>
      </c>
      <c r="I83" s="27" t="s">
        <v>49</v>
      </c>
      <c r="J83" s="31" t="n">
        <v>0.5</v>
      </c>
      <c r="K83" s="64"/>
      <c r="L83" s="64"/>
      <c r="M83" s="66"/>
      <c r="N83" s="42" t="str">
        <f aca="false">B83&amp;" "&amp;C83&amp;" "&amp;ROUND(D83,3)&amp;" "&amp;E83&amp;" "&amp;F83&amp;" "&amp;ROUND(G83,3)&amp;" "&amp;H83&amp;" "&amp;I83&amp;" "&amp;ROUND(J83,3)</f>
        <v>vso = 7 rso0 = 0.75 aso = 0.5</v>
      </c>
    </row>
    <row r="84" customFormat="false" ht="16" hidden="false" customHeight="false" outlineLevel="0" collapsed="false">
      <c r="B84" s="47" t="s">
        <v>61</v>
      </c>
      <c r="C84" s="48" t="s">
        <v>49</v>
      </c>
      <c r="D84" s="49" t="n">
        <v>0</v>
      </c>
      <c r="E84" s="49" t="s">
        <v>62</v>
      </c>
      <c r="F84" s="49" t="s">
        <v>49</v>
      </c>
      <c r="G84" s="49" t="n">
        <v>0</v>
      </c>
      <c r="H84" s="49" t="s">
        <v>63</v>
      </c>
      <c r="I84" s="49" t="s">
        <v>49</v>
      </c>
      <c r="J84" s="49" t="n">
        <v>0</v>
      </c>
      <c r="K84" s="48" t="s">
        <v>64</v>
      </c>
      <c r="L84" s="48" t="s">
        <v>49</v>
      </c>
      <c r="M84" s="50" t="n">
        <v>1.3</v>
      </c>
      <c r="N84" s="42" t="str">
        <f aca="false">B84&amp;" "&amp;C84&amp;" "&amp;ROUND(D84,3)&amp;" "&amp;E84&amp;" "&amp;F84&amp;" "&amp;ROUND(G84,3)&amp;" "&amp;H84&amp;" "&amp;I84&amp;" "&amp;ROUND(J84,3)&amp;" "&amp;K84&amp;" "&amp;L84&amp;" "&amp;ROUND(M84,3)</f>
        <v>vsoi = 0 rsoi0 = 0 asoi = 0 rc0 = 1.3</v>
      </c>
    </row>
    <row r="85" customFormat="false" ht="16" hidden="false" customHeight="false" outlineLevel="0" collapsed="false">
      <c r="B85" s="27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0"/>
    </row>
    <row r="86" customFormat="false" ht="16" hidden="false" customHeight="false" outlineLevel="0" collapsed="false">
      <c r="B86" s="60" t="s">
        <v>84</v>
      </c>
      <c r="C86" s="25"/>
      <c r="D86" s="24" t="s">
        <v>124</v>
      </c>
      <c r="E86" s="25"/>
      <c r="F86" s="25"/>
      <c r="G86" s="24"/>
      <c r="H86" s="25"/>
      <c r="I86" s="25"/>
      <c r="J86" s="25"/>
      <c r="K86" s="25"/>
      <c r="L86" s="25"/>
      <c r="M86" s="26" t="s">
        <v>24</v>
      </c>
      <c r="N86" s="0"/>
    </row>
    <row r="87" customFormat="false" ht="15" hidden="false" customHeight="false" outlineLevel="0" collapsed="false">
      <c r="B87" s="28" t="s">
        <v>125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30"/>
      <c r="N87" s="0"/>
    </row>
    <row r="88" customFormat="false" ht="16" hidden="false" customHeight="false" outlineLevel="0" collapsed="false">
      <c r="B88" s="32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30"/>
      <c r="N88" s="0"/>
    </row>
    <row r="89" customFormat="false" ht="16" hidden="false" customHeight="false" outlineLevel="0" collapsed="false">
      <c r="B89" s="32" t="s">
        <v>19</v>
      </c>
      <c r="C89" s="27"/>
      <c r="D89" s="35" t="n">
        <f aca="false">GLOBALS!I7</f>
        <v>111</v>
      </c>
      <c r="E89" s="32" t="s">
        <v>26</v>
      </c>
      <c r="F89" s="27"/>
      <c r="G89" s="31" t="n">
        <f aca="false">D89^(1/3)</f>
        <v>4.80589553370533</v>
      </c>
      <c r="H89" s="31"/>
      <c r="I89" s="31"/>
      <c r="J89" s="31" t="s">
        <v>126</v>
      </c>
      <c r="K89" s="58"/>
      <c r="L89" s="27"/>
      <c r="M89" s="30"/>
      <c r="N89" s="0"/>
    </row>
    <row r="90" customFormat="false" ht="16" hidden="false" customHeight="false" outlineLevel="0" collapsed="false">
      <c r="B90" s="32" t="s">
        <v>20</v>
      </c>
      <c r="C90" s="27"/>
      <c r="D90" s="35" t="n">
        <f aca="false">GLOBALS!I8</f>
        <v>50</v>
      </c>
      <c r="E90" s="32" t="s">
        <v>27</v>
      </c>
      <c r="F90" s="27"/>
      <c r="G90" s="27" t="n">
        <f aca="false">D89-D90</f>
        <v>61</v>
      </c>
      <c r="H90" s="27"/>
      <c r="I90" s="27"/>
      <c r="J90" s="27"/>
      <c r="K90" s="29"/>
      <c r="L90" s="27"/>
      <c r="M90" s="30"/>
      <c r="N90" s="0"/>
    </row>
    <row r="91" customFormat="false" ht="16" hidden="false" customHeight="false" outlineLevel="0" collapsed="false">
      <c r="B91" s="32" t="s">
        <v>29</v>
      </c>
      <c r="C91" s="27"/>
      <c r="D91" s="40" t="n">
        <f aca="false">GLOBALS!I9</f>
        <v>14.43677685</v>
      </c>
      <c r="E91" s="32" t="s">
        <v>30</v>
      </c>
      <c r="F91" s="27"/>
      <c r="G91" s="27" t="n">
        <f aca="false">G90-D90</f>
        <v>11</v>
      </c>
      <c r="H91" s="27"/>
      <c r="I91" s="27"/>
      <c r="J91" s="27"/>
      <c r="K91" s="27"/>
      <c r="L91" s="27"/>
      <c r="M91" s="30"/>
      <c r="N91" s="61" t="s">
        <v>127</v>
      </c>
    </row>
    <row r="92" customFormat="false" ht="15" hidden="false" customHeight="false" outlineLevel="0" collapsed="false">
      <c r="B92" s="32"/>
      <c r="C92" s="27"/>
      <c r="D92" s="31"/>
      <c r="E92" s="27"/>
      <c r="F92" s="27"/>
      <c r="G92" s="27"/>
      <c r="H92" s="27"/>
      <c r="I92" s="27"/>
      <c r="J92" s="27"/>
      <c r="K92" s="27"/>
      <c r="L92" s="27"/>
      <c r="M92" s="30"/>
      <c r="N92" s="55" t="s">
        <v>73</v>
      </c>
    </row>
    <row r="93" customFormat="false" ht="15" hidden="false" customHeight="false" outlineLevel="0" collapsed="false">
      <c r="B93" s="32" t="s">
        <v>48</v>
      </c>
      <c r="C93" s="27" t="s">
        <v>49</v>
      </c>
      <c r="D93" s="31" t="n">
        <f aca="false">81-(0.22*D91)+(2*D90/G89)</f>
        <v>98.6316855622693</v>
      </c>
      <c r="E93" s="27" t="s">
        <v>50</v>
      </c>
      <c r="F93" s="27" t="s">
        <v>49</v>
      </c>
      <c r="G93" s="31" t="n">
        <v>1.15</v>
      </c>
      <c r="H93" s="27" t="s">
        <v>51</v>
      </c>
      <c r="I93" s="27" t="s">
        <v>49</v>
      </c>
      <c r="J93" s="31" t="n">
        <v>0.81</v>
      </c>
      <c r="K93" s="27"/>
      <c r="L93" s="27"/>
      <c r="M93" s="30"/>
      <c r="N93" s="42" t="str">
        <f aca="false">B93&amp;" "&amp;C93&amp;" "&amp;ROUND(D93,3)&amp;" "&amp;E93&amp;" "&amp;F93&amp;" "&amp;ROUND(G93,3)&amp;" "&amp;H93&amp;" "&amp;I93&amp;" "&amp;ROUND(J93,3)</f>
        <v>v = 98.632 r0 = 1.15 a = 0.81</v>
      </c>
    </row>
    <row r="94" customFormat="false" ht="15" hidden="false" customHeight="false" outlineLevel="0" collapsed="false">
      <c r="B94" s="32" t="s">
        <v>52</v>
      </c>
      <c r="C94" s="27" t="s">
        <v>49</v>
      </c>
      <c r="D94" s="31" t="n">
        <v>0</v>
      </c>
      <c r="E94" s="27" t="s">
        <v>53</v>
      </c>
      <c r="F94" s="27" t="s">
        <v>49</v>
      </c>
      <c r="G94" s="31" t="n">
        <v>0</v>
      </c>
      <c r="H94" s="27" t="s">
        <v>54</v>
      </c>
      <c r="I94" s="27" t="s">
        <v>49</v>
      </c>
      <c r="J94" s="31" t="n">
        <v>0</v>
      </c>
      <c r="K94" s="27"/>
      <c r="L94" s="27"/>
      <c r="M94" s="30"/>
      <c r="N94" s="42" t="str">
        <f aca="false">B94&amp;" "&amp;C94&amp;" "&amp;ROUND(D94,3)&amp;" "&amp;E94&amp;" "&amp;F94&amp;" "&amp;ROUND(G94,3)&amp;" "&amp;H94&amp;" "&amp;I94&amp;" "&amp;ROUND(J94,3)</f>
        <v>vi = 0 ri0 = 0 ai = 0</v>
      </c>
    </row>
    <row r="95" customFormat="false" ht="15" hidden="false" customHeight="false" outlineLevel="0" collapsed="false">
      <c r="B95" s="32" t="s">
        <v>55</v>
      </c>
      <c r="C95" s="27" t="s">
        <v>49</v>
      </c>
      <c r="D95" s="31" t="n">
        <f aca="false">14.4+(0.24*D91)</f>
        <v>17.864826444</v>
      </c>
      <c r="E95" s="27" t="s">
        <v>56</v>
      </c>
      <c r="F95" s="27" t="s">
        <v>49</v>
      </c>
      <c r="G95" s="31" t="n">
        <v>1.34</v>
      </c>
      <c r="H95" s="27" t="s">
        <v>57</v>
      </c>
      <c r="I95" s="27" t="s">
        <v>49</v>
      </c>
      <c r="J95" s="31" t="n">
        <v>0.68</v>
      </c>
      <c r="K95" s="27"/>
      <c r="L95" s="27"/>
      <c r="M95" s="30"/>
      <c r="N95" s="42" t="str">
        <f aca="false">B95&amp;" "&amp;C95&amp;" "&amp;ROUND(D95,3)&amp;" "&amp;E95&amp;" "&amp;F95&amp;" "&amp;ROUND(G95,3)&amp;" "&amp;H95&amp;" "&amp;I95&amp;" "&amp;ROUND(J95,3)</f>
        <v>vsi = 17.865 rsi0 = 1.34 asi = 0.68</v>
      </c>
    </row>
    <row r="96" customFormat="false" ht="15" hidden="false" customHeight="false" outlineLevel="0" collapsed="false">
      <c r="B96" s="32" t="s">
        <v>58</v>
      </c>
      <c r="C96" s="27" t="s">
        <v>49</v>
      </c>
      <c r="D96" s="31" t="n">
        <v>0</v>
      </c>
      <c r="E96" s="27" t="s">
        <v>59</v>
      </c>
      <c r="F96" s="27" t="s">
        <v>49</v>
      </c>
      <c r="G96" s="31" t="n">
        <v>0</v>
      </c>
      <c r="H96" s="27" t="s">
        <v>60</v>
      </c>
      <c r="I96" s="27" t="s">
        <v>49</v>
      </c>
      <c r="J96" s="31" t="n">
        <v>0</v>
      </c>
      <c r="K96" s="64"/>
      <c r="L96" s="64"/>
      <c r="M96" s="66"/>
      <c r="N96" s="42" t="str">
        <f aca="false">B96&amp;" "&amp;C96&amp;" "&amp;ROUND(D96,3)&amp;" "&amp;E96&amp;" "&amp;F96&amp;" "&amp;ROUND(G96,3)&amp;" "&amp;H96&amp;" "&amp;I96&amp;" "&amp;ROUND(J96,3)</f>
        <v>vso = 0 rso0 = 0 aso = 0</v>
      </c>
    </row>
    <row r="97" customFormat="false" ht="16" hidden="false" customHeight="false" outlineLevel="0" collapsed="false">
      <c r="B97" s="47" t="s">
        <v>61</v>
      </c>
      <c r="C97" s="48" t="s">
        <v>49</v>
      </c>
      <c r="D97" s="49" t="n">
        <v>0</v>
      </c>
      <c r="E97" s="49" t="s">
        <v>62</v>
      </c>
      <c r="F97" s="49" t="s">
        <v>49</v>
      </c>
      <c r="G97" s="49" t="n">
        <v>0</v>
      </c>
      <c r="H97" s="49" t="s">
        <v>63</v>
      </c>
      <c r="I97" s="49" t="s">
        <v>49</v>
      </c>
      <c r="J97" s="49" t="n">
        <v>0</v>
      </c>
      <c r="K97" s="48" t="s">
        <v>64</v>
      </c>
      <c r="L97" s="48" t="s">
        <v>49</v>
      </c>
      <c r="M97" s="50" t="n">
        <v>1.15</v>
      </c>
      <c r="N97" s="42" t="str">
        <f aca="false">B97&amp;" "&amp;C97&amp;" "&amp;ROUND(D97,3)&amp;" "&amp;E97&amp;" "&amp;F97&amp;" "&amp;ROUND(G97,3)&amp;" "&amp;H97&amp;" "&amp;I97&amp;" "&amp;ROUND(J97,3)&amp;" "&amp;K97&amp;" "&amp;L97&amp;" "&amp;ROUND(M97,3)</f>
        <v>vsoi = 0 rsoi0 = 0 asoi = 0 rc0 = 1.15</v>
      </c>
    </row>
  </sheetData>
  <hyperlinks>
    <hyperlink ref="N8" r:id="rId1" display="http://dx.doi.org/10.1103/PhysRevC.74.044615"/>
    <hyperlink ref="N21" r:id="rId2" display="http://dx.doi.org/10.1103/PhysRevC.73.054605"/>
    <hyperlink ref="N34" r:id="rId3" display="http://dx.doi.org/10.1103/PhysRevC.38.1153"/>
    <hyperlink ref="N50" r:id="rId4" display="http://dx.doi.org/10.1103/PhysRevC.21.2253"/>
    <hyperlink ref="N66" r:id="rId5" display="http://dx.doi.org/10.1103/PhysRevC.21.2253"/>
    <hyperlink ref="N79" r:id="rId6" display="http://dx.doi.org/10.1016/0375-9474(74)90627-7"/>
    <hyperlink ref="N92" r:id="rId7" display="http://dx.doi.org/10.1016/0370-1573(91)90039-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1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95" zoomScaleNormal="95" zoomScalePageLayoutView="100" workbookViewId="0">
      <selection pane="topLeft" activeCell="M15" activeCellId="0" sqref="M15"/>
    </sheetView>
  </sheetViews>
  <sheetFormatPr defaultRowHeight="15"/>
  <cols>
    <col collapsed="false" hidden="false" max="2" min="1" style="61" width="10.7098214285714"/>
    <col collapsed="false" hidden="false" max="3" min="3" style="61" width="1.85714285714286"/>
    <col collapsed="false" hidden="false" max="5" min="4" style="61" width="10.7098214285714"/>
    <col collapsed="false" hidden="false" max="6" min="6" style="61" width="1.85714285714286"/>
    <col collapsed="false" hidden="false" max="8" min="7" style="61" width="10.7098214285714"/>
    <col collapsed="false" hidden="false" max="9" min="9" style="61" width="1.85714285714286"/>
    <col collapsed="false" hidden="false" max="11" min="10" style="61" width="10.7098214285714"/>
    <col collapsed="false" hidden="false" max="12" min="12" style="61" width="1.85714285714286"/>
    <col collapsed="false" hidden="false" max="1025" min="13" style="61" width="10.7098214285714"/>
  </cols>
  <sheetData>
    <row r="1" customFormat="false" ht="16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6" hidden="false" customHeight="false" outlineLevel="0" collapsed="false">
      <c r="A2" s="0"/>
      <c r="B2" s="23" t="s">
        <v>128</v>
      </c>
      <c r="C2" s="69"/>
      <c r="D2" s="24" t="s">
        <v>129</v>
      </c>
      <c r="E2" s="25"/>
      <c r="F2" s="25"/>
      <c r="G2" s="25"/>
      <c r="H2" s="25"/>
      <c r="I2" s="25"/>
      <c r="J2" s="25"/>
      <c r="K2" s="25"/>
      <c r="L2" s="25"/>
      <c r="M2" s="26" t="s">
        <v>24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</row>
    <row r="3" customFormat="false" ht="15" hidden="false" customHeight="false" outlineLevel="0" collapsed="false">
      <c r="A3" s="0"/>
      <c r="B3" s="28" t="s">
        <v>130</v>
      </c>
      <c r="C3" s="64"/>
      <c r="D3" s="27"/>
      <c r="E3" s="27"/>
      <c r="F3" s="27"/>
      <c r="G3" s="27"/>
      <c r="H3" s="27"/>
      <c r="I3" s="27"/>
      <c r="J3" s="27"/>
      <c r="K3" s="27"/>
      <c r="L3" s="27"/>
      <c r="M3" s="3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6" hidden="false" customHeight="false" outlineLevel="0" collapsed="false">
      <c r="A4" s="0"/>
      <c r="B4" s="63"/>
      <c r="C4" s="64"/>
      <c r="D4" s="27"/>
      <c r="E4" s="27"/>
      <c r="F4" s="27"/>
      <c r="G4" s="27"/>
      <c r="H4" s="27"/>
      <c r="I4" s="27"/>
      <c r="J4" s="27"/>
      <c r="K4" s="27"/>
      <c r="L4" s="27"/>
      <c r="M4" s="30"/>
      <c r="N4" s="0"/>
      <c r="O4" s="0"/>
      <c r="P4" s="12"/>
      <c r="Q4" s="12"/>
      <c r="R4" s="0"/>
      <c r="S4" s="0"/>
      <c r="T4" s="0"/>
      <c r="U4" s="0"/>
      <c r="V4" s="0"/>
      <c r="W4" s="0"/>
      <c r="X4" s="0"/>
      <c r="Y4" s="0"/>
      <c r="Z4" s="0"/>
    </row>
    <row r="5" customFormat="false" ht="16" hidden="false" customHeight="false" outlineLevel="0" collapsed="false">
      <c r="A5" s="0"/>
      <c r="B5" s="32" t="s">
        <v>19</v>
      </c>
      <c r="C5" s="27"/>
      <c r="D5" s="35" t="str">
        <f aca="false">GLOBALS!O7</f>
        <v>112</v>
      </c>
      <c r="E5" s="32" t="s">
        <v>26</v>
      </c>
      <c r="F5" s="27"/>
      <c r="G5" s="31" t="n">
        <f aca="false">D5^(1/3)</f>
        <v>4.82028452835046</v>
      </c>
      <c r="H5" s="27" t="s">
        <v>131</v>
      </c>
      <c r="I5" s="27"/>
      <c r="J5" s="31" t="n">
        <f aca="false">33.26647+(-0.16975*D7)+(-12*(G7/D5))</f>
        <v>28.0765057142857</v>
      </c>
      <c r="K5" s="27"/>
      <c r="L5" s="27"/>
      <c r="M5" s="30"/>
      <c r="N5" s="0"/>
      <c r="O5" s="0"/>
      <c r="P5" s="34"/>
      <c r="Q5" s="12"/>
      <c r="R5" s="0"/>
      <c r="S5" s="0"/>
      <c r="T5" s="0"/>
      <c r="U5" s="0"/>
      <c r="V5" s="0"/>
      <c r="W5" s="0"/>
      <c r="X5" s="0"/>
      <c r="Y5" s="0"/>
      <c r="Z5" s="0"/>
    </row>
    <row r="6" customFormat="false" ht="16" hidden="false" customHeight="false" outlineLevel="0" collapsed="false">
      <c r="A6" s="0"/>
      <c r="B6" s="32" t="s">
        <v>20</v>
      </c>
      <c r="C6" s="27"/>
      <c r="D6" s="35" t="n">
        <f aca="false">GLOBALS!O8</f>
        <v>50</v>
      </c>
      <c r="E6" s="32" t="s">
        <v>27</v>
      </c>
      <c r="F6" s="27"/>
      <c r="G6" s="27" t="n">
        <f aca="false">D5-D6</f>
        <v>62</v>
      </c>
      <c r="H6" s="38" t="s">
        <v>132</v>
      </c>
      <c r="I6" s="38"/>
      <c r="J6" s="70" t="n">
        <f aca="false">-2+(0.10645*D7)+(-0.00016156*D7^2)</f>
        <v>0.36288476</v>
      </c>
      <c r="K6" s="64"/>
      <c r="L6" s="64"/>
      <c r="M6" s="66"/>
      <c r="N6" s="0"/>
      <c r="O6" s="0"/>
      <c r="P6" s="34"/>
      <c r="Q6" s="12"/>
      <c r="R6" s="0"/>
      <c r="S6" s="0"/>
      <c r="T6" s="0"/>
      <c r="U6" s="0"/>
      <c r="V6" s="0"/>
      <c r="W6" s="0"/>
      <c r="X6" s="0"/>
      <c r="Y6" s="0"/>
      <c r="Z6" s="0"/>
    </row>
    <row r="7" customFormat="false" ht="16" hidden="false" customHeight="false" outlineLevel="0" collapsed="false">
      <c r="A7" s="0"/>
      <c r="B7" s="32" t="s">
        <v>29</v>
      </c>
      <c r="C7" s="27"/>
      <c r="D7" s="40" t="n">
        <f aca="false">GLOBALS!O9</f>
        <v>23</v>
      </c>
      <c r="E7" s="32" t="s">
        <v>30</v>
      </c>
      <c r="F7" s="27"/>
      <c r="G7" s="27" t="n">
        <f aca="false">G6-D6</f>
        <v>12</v>
      </c>
      <c r="H7" s="64"/>
      <c r="I7" s="64"/>
      <c r="J7" s="64"/>
      <c r="K7" s="64"/>
      <c r="L7" s="64"/>
      <c r="M7" s="66"/>
      <c r="N7" s="2" t="s">
        <v>133</v>
      </c>
      <c r="O7" s="0"/>
      <c r="P7" s="71"/>
      <c r="Q7" s="12"/>
      <c r="R7" s="12"/>
      <c r="S7" s="0"/>
      <c r="T7" s="0"/>
      <c r="U7" s="0"/>
      <c r="V7" s="0"/>
      <c r="W7" s="0"/>
      <c r="X7" s="0"/>
      <c r="Y7" s="0"/>
      <c r="Z7" s="0"/>
    </row>
    <row r="8" customFormat="false" ht="16" hidden="false" customHeight="false" outlineLevel="0" collapsed="false">
      <c r="A8" s="0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6"/>
      <c r="N8" s="72" t="s">
        <v>134</v>
      </c>
      <c r="O8" s="33"/>
      <c r="P8" s="73"/>
      <c r="Q8" s="74"/>
      <c r="R8" s="73"/>
      <c r="S8" s="75"/>
      <c r="T8" s="75"/>
      <c r="U8" s="75"/>
      <c r="V8" s="75"/>
      <c r="W8" s="75"/>
      <c r="X8" s="75"/>
      <c r="Y8" s="75"/>
      <c r="Z8" s="75"/>
    </row>
    <row r="9" customFormat="false" ht="15" hidden="false" customHeight="false" outlineLevel="0" collapsed="false">
      <c r="A9" s="0"/>
      <c r="B9" s="44" t="s">
        <v>48</v>
      </c>
      <c r="C9" s="25" t="s">
        <v>49</v>
      </c>
      <c r="D9" s="76" t="n">
        <f aca="false">136.34988+(-0.20315*D7)+(-0.00030147*D7^2)+(-24*(G7/D5))+(0.4*(D6/G5))</f>
        <v>133.095656465403</v>
      </c>
      <c r="E9" s="45" t="s">
        <v>50</v>
      </c>
      <c r="F9" s="45" t="s">
        <v>49</v>
      </c>
      <c r="G9" s="76" t="n">
        <v>1.14963</v>
      </c>
      <c r="H9" s="45" t="s">
        <v>51</v>
      </c>
      <c r="I9" s="45" t="s">
        <v>49</v>
      </c>
      <c r="J9" s="76" t="n">
        <v>0.78836</v>
      </c>
      <c r="K9" s="76"/>
      <c r="L9" s="76"/>
      <c r="M9" s="77"/>
      <c r="N9" s="42" t="str">
        <f aca="false">B9&amp;" "&amp;C9&amp;" "&amp;ROUND(D9,3)&amp;" "&amp;E9&amp;" "&amp;F9&amp;" "&amp;ROUND(G9,3)&amp;" "&amp;H9&amp;" "&amp;I9&amp;" "&amp;ROUND(J9,3)</f>
        <v>v = 133.096 r0 = 1.15 a = 0.788</v>
      </c>
      <c r="O9" s="33"/>
      <c r="P9" s="73"/>
      <c r="Q9" s="74"/>
      <c r="R9" s="73"/>
      <c r="S9" s="75"/>
      <c r="T9" s="75"/>
      <c r="U9" s="75"/>
      <c r="V9" s="75"/>
      <c r="W9" s="75"/>
      <c r="X9" s="75"/>
      <c r="Y9" s="75"/>
      <c r="Z9" s="75"/>
    </row>
    <row r="10" customFormat="false" ht="15" hidden="false" customHeight="false" outlineLevel="0" collapsed="false">
      <c r="A10" s="0"/>
      <c r="B10" s="32" t="s">
        <v>52</v>
      </c>
      <c r="C10" s="27" t="s">
        <v>49</v>
      </c>
      <c r="D10" s="36" t="n">
        <f aca="false">IF(J6&gt;0,J6,0)</f>
        <v>0.36288476</v>
      </c>
      <c r="E10" s="31" t="s">
        <v>53</v>
      </c>
      <c r="F10" s="31" t="s">
        <v>49</v>
      </c>
      <c r="G10" s="36" t="n">
        <v>1.61807</v>
      </c>
      <c r="H10" s="31" t="s">
        <v>54</v>
      </c>
      <c r="I10" s="31" t="s">
        <v>49</v>
      </c>
      <c r="J10" s="36" t="n">
        <v>0.66485</v>
      </c>
      <c r="K10" s="36"/>
      <c r="L10" s="36"/>
      <c r="M10" s="78"/>
      <c r="N10" s="42" t="str">
        <f aca="false">B10&amp;" "&amp;C10&amp;" "&amp;ROUND(D10,3)&amp;" "&amp;E10&amp;" "&amp;F10&amp;" "&amp;ROUND(G10,3)&amp;" "&amp;H10&amp;" "&amp;I10&amp;" "&amp;ROUND(J10,3)</f>
        <v>vi = 0.363 ri0 = 1.618 ai = 0.665</v>
      </c>
      <c r="O10" s="33"/>
      <c r="P10" s="73"/>
      <c r="Q10" s="74"/>
      <c r="R10" s="73"/>
      <c r="S10" s="75"/>
      <c r="T10" s="75"/>
      <c r="U10" s="75"/>
      <c r="V10" s="75"/>
      <c r="W10" s="75"/>
      <c r="X10" s="75"/>
      <c r="Y10" s="75"/>
      <c r="Z10" s="75"/>
    </row>
    <row r="11" customFormat="false" ht="15" hidden="false" customHeight="false" outlineLevel="0" collapsed="false">
      <c r="A11" s="0"/>
      <c r="B11" s="32" t="s">
        <v>55</v>
      </c>
      <c r="C11" s="27" t="s">
        <v>49</v>
      </c>
      <c r="D11" s="36" t="n">
        <f aca="false">IF(J5&gt;0,J5,0)</f>
        <v>28.0765057142857</v>
      </c>
      <c r="E11" s="31" t="s">
        <v>56</v>
      </c>
      <c r="F11" s="31" t="s">
        <v>49</v>
      </c>
      <c r="G11" s="36" t="n">
        <v>1.20655</v>
      </c>
      <c r="H11" s="31" t="s">
        <v>57</v>
      </c>
      <c r="I11" s="31" t="s">
        <v>49</v>
      </c>
      <c r="J11" s="36" t="n">
        <v>0.73593</v>
      </c>
      <c r="K11" s="36"/>
      <c r="L11" s="36"/>
      <c r="M11" s="78"/>
      <c r="N11" s="42" t="str">
        <f aca="false">B11&amp;" "&amp;C11&amp;" "&amp;ROUND(D11,3)&amp;" "&amp;E11&amp;" "&amp;F11&amp;" "&amp;ROUND(G11,3)&amp;" "&amp;H11&amp;" "&amp;I11&amp;" "&amp;ROUND(J11,3)</f>
        <v>vsi = 28.077 rsi0 = 1.207 asi = 0.736</v>
      </c>
      <c r="O11" s="33"/>
      <c r="P11" s="73"/>
      <c r="Q11" s="74"/>
      <c r="R11" s="73"/>
      <c r="S11" s="75"/>
      <c r="T11" s="75"/>
      <c r="U11" s="75"/>
      <c r="V11" s="75"/>
      <c r="W11" s="75"/>
      <c r="X11" s="75"/>
      <c r="Y11" s="75"/>
      <c r="Z11" s="75"/>
    </row>
    <row r="12" customFormat="false" ht="15" hidden="false" customHeight="false" outlineLevel="0" collapsed="false">
      <c r="A12" s="0"/>
      <c r="B12" s="32" t="s">
        <v>58</v>
      </c>
      <c r="C12" s="27" t="s">
        <v>49</v>
      </c>
      <c r="D12" s="36" t="n">
        <v>3</v>
      </c>
      <c r="E12" s="31" t="s">
        <v>59</v>
      </c>
      <c r="F12" s="31" t="s">
        <v>49</v>
      </c>
      <c r="G12" s="36" t="n">
        <v>1.26864</v>
      </c>
      <c r="H12" s="31" t="s">
        <v>60</v>
      </c>
      <c r="I12" s="31" t="s">
        <v>49</v>
      </c>
      <c r="J12" s="36" t="n">
        <v>0.89999</v>
      </c>
      <c r="K12" s="31"/>
      <c r="L12" s="31"/>
      <c r="M12" s="78"/>
      <c r="N12" s="42" t="str">
        <f aca="false">B12&amp;" "&amp;C12&amp;" "&amp;ROUND(D12,3)&amp;" "&amp;E12&amp;" "&amp;F12&amp;" "&amp;ROUND(G12,3)&amp;" "&amp;H12&amp;" "&amp;I12&amp;" "&amp;ROUND(J12,3)</f>
        <v>vso = 3 rso0 = 1.269 aso = 0.9</v>
      </c>
      <c r="O12" s="33"/>
      <c r="P12" s="73"/>
      <c r="Q12" s="74"/>
      <c r="R12" s="73"/>
      <c r="S12" s="75"/>
      <c r="T12" s="75"/>
      <c r="U12" s="75"/>
      <c r="V12" s="75"/>
      <c r="W12" s="75"/>
      <c r="X12" s="75"/>
      <c r="Y12" s="75"/>
      <c r="Z12" s="75"/>
    </row>
    <row r="13" customFormat="false" ht="16" hidden="false" customHeight="false" outlineLevel="0" collapsed="false">
      <c r="A13" s="0"/>
      <c r="B13" s="47" t="s">
        <v>61</v>
      </c>
      <c r="C13" s="48" t="s">
        <v>49</v>
      </c>
      <c r="D13" s="79" t="n">
        <v>0</v>
      </c>
      <c r="E13" s="49" t="s">
        <v>62</v>
      </c>
      <c r="F13" s="49" t="s">
        <v>49</v>
      </c>
      <c r="G13" s="79" t="n">
        <v>0</v>
      </c>
      <c r="H13" s="49" t="s">
        <v>63</v>
      </c>
      <c r="I13" s="49" t="s">
        <v>49</v>
      </c>
      <c r="J13" s="79" t="n">
        <v>0</v>
      </c>
      <c r="K13" s="49" t="s">
        <v>64</v>
      </c>
      <c r="L13" s="49" t="s">
        <v>49</v>
      </c>
      <c r="M13" s="80" t="n">
        <v>1.25</v>
      </c>
      <c r="N13" s="42" t="str">
        <f aca="false">B13&amp;" "&amp;C13&amp;" "&amp;ROUND(D13,3)&amp;" "&amp;E13&amp;" "&amp;F13&amp;" "&amp;ROUND(G13,3)&amp;" "&amp;H13&amp;" "&amp;I13&amp;" "&amp;ROUND(J13,3)&amp;" "&amp;K13&amp;" "&amp;L13&amp;" "&amp;ROUND(M13,3)</f>
        <v>vsoi = 0 rsoi0 = 0 asoi = 0 rc0 = 1.25</v>
      </c>
      <c r="O13" s="33"/>
      <c r="P13" s="73"/>
      <c r="Q13" s="74"/>
      <c r="R13" s="73"/>
      <c r="S13" s="75"/>
      <c r="T13" s="75"/>
      <c r="U13" s="75"/>
      <c r="V13" s="75"/>
      <c r="W13" s="75"/>
      <c r="X13" s="75"/>
      <c r="Y13" s="75"/>
      <c r="Z13" s="75"/>
    </row>
    <row r="14" customFormat="false" ht="16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33"/>
      <c r="P14" s="73"/>
      <c r="Q14" s="74"/>
      <c r="R14" s="73"/>
      <c r="S14" s="75"/>
      <c r="T14" s="75"/>
      <c r="U14" s="75"/>
      <c r="V14" s="75"/>
      <c r="W14" s="75"/>
      <c r="X14" s="75"/>
      <c r="Y14" s="75"/>
      <c r="Z14" s="75"/>
    </row>
    <row r="15" customFormat="false" ht="16" hidden="false" customHeight="false" outlineLevel="0" collapsed="false">
      <c r="A15" s="68"/>
      <c r="B15" s="23" t="s">
        <v>135</v>
      </c>
      <c r="C15" s="69"/>
      <c r="D15" s="24" t="s">
        <v>136</v>
      </c>
      <c r="E15" s="25"/>
      <c r="F15" s="25"/>
      <c r="G15" s="25"/>
      <c r="H15" s="25"/>
      <c r="I15" s="25"/>
      <c r="J15" s="25"/>
      <c r="K15" s="25"/>
      <c r="L15" s="25"/>
      <c r="M15" s="26" t="s">
        <v>24</v>
      </c>
      <c r="N15" s="0"/>
      <c r="O15" s="0"/>
      <c r="P15" s="73"/>
      <c r="Q15" s="74"/>
      <c r="R15" s="73"/>
      <c r="S15" s="75"/>
      <c r="T15" s="75"/>
      <c r="U15" s="75"/>
      <c r="V15" s="75"/>
      <c r="W15" s="75"/>
      <c r="X15" s="75"/>
      <c r="Y15" s="75"/>
      <c r="Z15" s="75"/>
    </row>
    <row r="16" customFormat="false" ht="15" hidden="false" customHeight="false" outlineLevel="0" collapsed="false">
      <c r="A16" s="68"/>
      <c r="B16" s="28" t="s">
        <v>137</v>
      </c>
      <c r="C16" s="64"/>
      <c r="D16" s="27"/>
      <c r="E16" s="27"/>
      <c r="F16" s="27"/>
      <c r="G16" s="27"/>
      <c r="H16" s="27"/>
      <c r="I16" s="27"/>
      <c r="J16" s="27"/>
      <c r="K16" s="27"/>
      <c r="L16" s="27"/>
      <c r="M16" s="30"/>
      <c r="N16" s="0"/>
      <c r="O16" s="0"/>
      <c r="P16" s="73"/>
      <c r="Q16" s="74"/>
      <c r="R16" s="73"/>
      <c r="S16" s="75"/>
      <c r="T16" s="75"/>
      <c r="U16" s="75"/>
      <c r="V16" s="75"/>
      <c r="W16" s="75"/>
      <c r="X16" s="75"/>
      <c r="Y16" s="75"/>
      <c r="Z16" s="75"/>
    </row>
    <row r="17" customFormat="false" ht="16" hidden="false" customHeight="false" outlineLevel="0" collapsed="false">
      <c r="A17" s="68"/>
      <c r="B17" s="63"/>
      <c r="C17" s="64"/>
      <c r="D17" s="27"/>
      <c r="E17" s="27"/>
      <c r="F17" s="27"/>
      <c r="G17" s="27"/>
      <c r="H17" s="27"/>
      <c r="I17" s="27"/>
      <c r="J17" s="27"/>
      <c r="K17" s="27"/>
      <c r="L17" s="27"/>
      <c r="M17" s="30"/>
      <c r="N17" s="0"/>
      <c r="O17" s="33"/>
      <c r="P17" s="73"/>
      <c r="Q17" s="74"/>
      <c r="R17" s="73"/>
      <c r="S17" s="75"/>
      <c r="T17" s="75"/>
      <c r="U17" s="75"/>
      <c r="V17" s="75"/>
      <c r="W17" s="75"/>
      <c r="X17" s="75"/>
      <c r="Y17" s="75"/>
      <c r="Z17" s="75"/>
    </row>
    <row r="18" customFormat="false" ht="16" hidden="false" customHeight="false" outlineLevel="0" collapsed="false">
      <c r="A18" s="68"/>
      <c r="B18" s="32" t="s">
        <v>19</v>
      </c>
      <c r="C18" s="27"/>
      <c r="D18" s="35" t="str">
        <f aca="false">GLOBALS!O7</f>
        <v>112</v>
      </c>
      <c r="E18" s="32" t="s">
        <v>26</v>
      </c>
      <c r="F18" s="27"/>
      <c r="G18" s="31" t="n">
        <f aca="false">D18^(1/3)</f>
        <v>4.82028452835046</v>
      </c>
      <c r="H18" s="27"/>
      <c r="I18" s="27"/>
      <c r="J18" s="27"/>
      <c r="K18" s="27"/>
      <c r="L18" s="27"/>
      <c r="M18" s="30"/>
      <c r="N18" s="0"/>
      <c r="O18" s="33"/>
      <c r="P18" s="73"/>
      <c r="Q18" s="74"/>
      <c r="R18" s="73"/>
      <c r="S18" s="75"/>
      <c r="T18" s="75"/>
      <c r="U18" s="75"/>
      <c r="V18" s="75"/>
      <c r="W18" s="75"/>
      <c r="X18" s="75"/>
      <c r="Y18" s="75"/>
      <c r="Z18" s="75"/>
    </row>
    <row r="19" customFormat="false" ht="16" hidden="false" customHeight="false" outlineLevel="0" collapsed="false">
      <c r="A19" s="68"/>
      <c r="B19" s="32" t="s">
        <v>20</v>
      </c>
      <c r="C19" s="27"/>
      <c r="D19" s="35" t="n">
        <f aca="false">GLOBALS!O8</f>
        <v>50</v>
      </c>
      <c r="E19" s="32" t="s">
        <v>27</v>
      </c>
      <c r="F19" s="27"/>
      <c r="G19" s="27" t="n">
        <f aca="false">D18-D19</f>
        <v>62</v>
      </c>
      <c r="H19" s="64"/>
      <c r="I19" s="64"/>
      <c r="J19" s="64"/>
      <c r="K19" s="64"/>
      <c r="L19" s="64"/>
      <c r="M19" s="66"/>
      <c r="N19" s="0"/>
      <c r="O19" s="33"/>
      <c r="P19" s="73"/>
      <c r="Q19" s="0"/>
      <c r="R19" s="73"/>
      <c r="S19" s="75"/>
      <c r="T19" s="75"/>
      <c r="U19" s="75"/>
      <c r="V19" s="75"/>
      <c r="W19" s="75"/>
      <c r="X19" s="75"/>
      <c r="Y19" s="75"/>
      <c r="Z19" s="75"/>
    </row>
    <row r="20" customFormat="false" ht="16" hidden="false" customHeight="false" outlineLevel="0" collapsed="false">
      <c r="A20" s="68"/>
      <c r="B20" s="32" t="s">
        <v>29</v>
      </c>
      <c r="C20" s="27"/>
      <c r="D20" s="40" t="n">
        <f aca="false">GLOBALS!O9</f>
        <v>23</v>
      </c>
      <c r="E20" s="32" t="s">
        <v>30</v>
      </c>
      <c r="F20" s="27"/>
      <c r="G20" s="27" t="n">
        <f aca="false">G19-D19</f>
        <v>12</v>
      </c>
      <c r="H20" s="64"/>
      <c r="I20" s="64"/>
      <c r="J20" s="64"/>
      <c r="K20" s="64"/>
      <c r="L20" s="64"/>
      <c r="M20" s="66"/>
      <c r="N20" s="2" t="s">
        <v>138</v>
      </c>
      <c r="O20" s="33"/>
      <c r="P20" s="73"/>
      <c r="Q20" s="0"/>
      <c r="R20" s="0"/>
    </row>
    <row r="21" customFormat="false" ht="16" hidden="false" customHeight="false" outlineLevel="0" collapsed="false">
      <c r="A21" s="68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6"/>
      <c r="N21" s="72" t="s">
        <v>139</v>
      </c>
      <c r="O21" s="33"/>
      <c r="P21" s="73"/>
      <c r="Q21" s="0"/>
      <c r="R21" s="0"/>
    </row>
    <row r="22" customFormat="false" ht="15" hidden="false" customHeight="false" outlineLevel="0" collapsed="false">
      <c r="A22" s="68"/>
      <c r="B22" s="44" t="s">
        <v>48</v>
      </c>
      <c r="C22" s="25" t="s">
        <v>49</v>
      </c>
      <c r="D22" s="76" t="n">
        <f aca="false">118.36+(-0.2071*D20)+(0.000063961*D20^2)+((26.001*G20)/D18)+((0.5668*D19)/G18)</f>
        <v>122.295677786471</v>
      </c>
      <c r="E22" s="45" t="s">
        <v>50</v>
      </c>
      <c r="F22" s="45" t="s">
        <v>49</v>
      </c>
      <c r="G22" s="76" t="n">
        <f aca="false">1.1657+(0.0401/G18)</f>
        <v>1.174019010997</v>
      </c>
      <c r="H22" s="45" t="s">
        <v>51</v>
      </c>
      <c r="I22" s="45" t="s">
        <v>49</v>
      </c>
      <c r="J22" s="76" t="n">
        <f aca="false">0.6641+(0.0305*G18)</f>
        <v>0.811118678114689</v>
      </c>
      <c r="K22" s="76"/>
      <c r="L22" s="76"/>
      <c r="M22" s="77"/>
      <c r="N22" s="42" t="str">
        <f aca="false">B22&amp;" "&amp;C22&amp;" "&amp;ROUND(D22,3)&amp;" "&amp;E22&amp;" "&amp;F22&amp;" "&amp;ROUND(G22,3)&amp;" "&amp;H22&amp;" "&amp;I22&amp;" "&amp;ROUND(J22,3)</f>
        <v>v = 122.296 r0 = 1.174 a = 0.811</v>
      </c>
      <c r="O22" s="33"/>
      <c r="P22" s="73"/>
      <c r="Q22" s="0"/>
      <c r="R22" s="0"/>
    </row>
    <row r="23" customFormat="false" ht="15" hidden="false" customHeight="false" outlineLevel="0" collapsed="false">
      <c r="A23" s="68"/>
      <c r="B23" s="32" t="s">
        <v>52</v>
      </c>
      <c r="C23" s="27" t="s">
        <v>49</v>
      </c>
      <c r="D23" s="36" t="n">
        <f aca="false">-6.8871+(0.3115*D20)+(-0.00068096*D20^2)</f>
        <v>-0.0828278399999999</v>
      </c>
      <c r="E23" s="31" t="s">
        <v>53</v>
      </c>
      <c r="F23" s="31" t="s">
        <v>49</v>
      </c>
      <c r="G23" s="36" t="n">
        <f aca="false">1.4022+(0.0418/G18)</f>
        <v>1.41087168727368</v>
      </c>
      <c r="H23" s="31" t="s">
        <v>54</v>
      </c>
      <c r="I23" s="31" t="s">
        <v>49</v>
      </c>
      <c r="J23" s="36" t="n">
        <f aca="false">0.7732+(0.0219*G18)</f>
        <v>0.878764231170875</v>
      </c>
      <c r="K23" s="36"/>
      <c r="L23" s="36"/>
      <c r="M23" s="78"/>
      <c r="N23" s="42" t="str">
        <f aca="false">B23&amp;" "&amp;C23&amp;" "&amp;ROUND(D23,3)&amp;" "&amp;E23&amp;" "&amp;F23&amp;" "&amp;ROUND(G23,3)&amp;" "&amp;H23&amp;" "&amp;I23&amp;" "&amp;ROUND(J23,3)</f>
        <v>vi = -0.083 ri0 = 1.411 ai = 0.879</v>
      </c>
      <c r="O23" s="33"/>
      <c r="P23" s="73"/>
      <c r="Q23" s="0"/>
      <c r="R23" s="0"/>
    </row>
    <row r="24" customFormat="false" ht="15" hidden="false" customHeight="false" outlineLevel="0" collapsed="false">
      <c r="A24" s="68"/>
      <c r="B24" s="32" t="s">
        <v>55</v>
      </c>
      <c r="C24" s="27" t="s">
        <v>49</v>
      </c>
      <c r="D24" s="36" t="n">
        <f aca="false">20.119+(-0.1626*D20)+((-5.4067*G20)/D18)+(1.2087*G18)</f>
        <v>21.6261886237029</v>
      </c>
      <c r="E24" s="31" t="s">
        <v>56</v>
      </c>
      <c r="F24" s="31" t="s">
        <v>49</v>
      </c>
      <c r="G24" s="36" t="n">
        <f aca="false">1.1802+(0.0587/G18)</f>
        <v>1.19237770437715</v>
      </c>
      <c r="H24" s="31" t="s">
        <v>57</v>
      </c>
      <c r="I24" s="31" t="s">
        <v>49</v>
      </c>
      <c r="J24" s="36" t="n">
        <f aca="false">0.6292+(0.0657*G18)</f>
        <v>0.945892693512625</v>
      </c>
      <c r="K24" s="36"/>
      <c r="L24" s="36"/>
      <c r="M24" s="78"/>
      <c r="N24" s="42" t="str">
        <f aca="false">B24&amp;" "&amp;C24&amp;" "&amp;ROUND(D24,3)&amp;" "&amp;E24&amp;" "&amp;F24&amp;" "&amp;ROUND(G24,3)&amp;" "&amp;H24&amp;" "&amp;I24&amp;" "&amp;ROUND(J24,3)</f>
        <v>vsi = 21.626 rsi0 = 1.192 asi = 0.946</v>
      </c>
      <c r="O24" s="33"/>
      <c r="P24" s="73"/>
      <c r="Q24" s="0"/>
      <c r="R24" s="0"/>
    </row>
    <row r="25" customFormat="false" ht="15" hidden="false" customHeight="false" outlineLevel="0" collapsed="false">
      <c r="A25" s="68"/>
      <c r="B25" s="32" t="s">
        <v>58</v>
      </c>
      <c r="C25" s="27" t="s">
        <v>49</v>
      </c>
      <c r="D25" s="36" t="n">
        <f aca="false">2.0491+(0.0099804*G18)</f>
        <v>2.09720836770675</v>
      </c>
      <c r="E25" s="31" t="s">
        <v>59</v>
      </c>
      <c r="F25" s="31" t="s">
        <v>49</v>
      </c>
      <c r="G25" s="36" t="n">
        <f aca="false">0.7211+(0.0586/G18)</f>
        <v>0.733256958713816</v>
      </c>
      <c r="H25" s="31" t="s">
        <v>60</v>
      </c>
      <c r="I25" s="31" t="s">
        <v>49</v>
      </c>
      <c r="J25" s="36" t="n">
        <f aca="false">0.7643+(0.0535*G18)</f>
        <v>1.02218522226675</v>
      </c>
      <c r="K25" s="31"/>
      <c r="L25" s="31"/>
      <c r="M25" s="78"/>
      <c r="N25" s="42" t="str">
        <f aca="false">B25&amp;" "&amp;C25&amp;" "&amp;ROUND(D25,3)&amp;" "&amp;E25&amp;" "&amp;F25&amp;" "&amp;ROUND(G25,3)&amp;" "&amp;H25&amp;" "&amp;I25&amp;" "&amp;ROUND(J25,3)</f>
        <v>vso = 2.097 rso0 = 0.733 aso = 1.022</v>
      </c>
      <c r="O25" s="33"/>
      <c r="P25" s="73"/>
      <c r="Q25" s="0"/>
      <c r="R25" s="0"/>
    </row>
    <row r="26" customFormat="false" ht="16" hidden="false" customHeight="false" outlineLevel="0" collapsed="false">
      <c r="A26" s="68"/>
      <c r="B26" s="47" t="s">
        <v>61</v>
      </c>
      <c r="C26" s="48" t="s">
        <v>49</v>
      </c>
      <c r="D26" s="79" t="n">
        <v>-1.1591</v>
      </c>
      <c r="E26" s="49" t="s">
        <v>62</v>
      </c>
      <c r="F26" s="49" t="s">
        <v>49</v>
      </c>
      <c r="G26" s="79" t="n">
        <f aca="false">0.7211+(0.0586/G18)</f>
        <v>0.733256958713816</v>
      </c>
      <c r="H26" s="49" t="s">
        <v>63</v>
      </c>
      <c r="I26" s="49" t="s">
        <v>49</v>
      </c>
      <c r="J26" s="79" t="n">
        <f aca="false">0.7643+(0.0535*G18)</f>
        <v>1.02218522226675</v>
      </c>
      <c r="K26" s="49" t="s">
        <v>64</v>
      </c>
      <c r="L26" s="49" t="s">
        <v>49</v>
      </c>
      <c r="M26" s="80" t="n">
        <v>1.289</v>
      </c>
      <c r="N26" s="42" t="str">
        <f aca="false">B26&amp;" "&amp;C26&amp;" "&amp;ROUND(D26,3)&amp;" "&amp;E26&amp;" "&amp;F26&amp;" "&amp;ROUND(G26,3)&amp;" "&amp;H26&amp;" "&amp;I26&amp;" "&amp;ROUND(J26,3)&amp;" "&amp;K26&amp;" "&amp;L26&amp;" "&amp;ROUND(M26,3)</f>
        <v>vsoi = -1.159 rsoi0 = 0.733 asoi = 1.022 rc0 = 1.289</v>
      </c>
      <c r="O26" s="33"/>
      <c r="P26" s="73"/>
      <c r="Q26" s="0"/>
      <c r="R26" s="0"/>
    </row>
    <row r="27" customFormat="false" ht="16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33"/>
      <c r="P27" s="73"/>
      <c r="Q27" s="0"/>
      <c r="R27" s="0"/>
    </row>
    <row r="28" customFormat="false" ht="16" hidden="false" customHeight="false" outlineLevel="0" collapsed="false">
      <c r="A28" s="0"/>
      <c r="B28" s="60" t="s">
        <v>140</v>
      </c>
      <c r="C28" s="69"/>
      <c r="D28" s="24" t="s">
        <v>141</v>
      </c>
      <c r="E28" s="25"/>
      <c r="F28" s="25"/>
      <c r="G28" s="25"/>
      <c r="H28" s="25"/>
      <c r="I28" s="25"/>
      <c r="J28" s="25"/>
      <c r="K28" s="25"/>
      <c r="L28" s="25"/>
      <c r="M28" s="26" t="s">
        <v>24</v>
      </c>
      <c r="N28" s="61" t="s">
        <v>142</v>
      </c>
      <c r="O28" s="0"/>
      <c r="P28" s="73"/>
      <c r="Q28" s="0"/>
      <c r="R28" s="0"/>
    </row>
    <row r="29" customFormat="false" ht="16" hidden="false" customHeight="false" outlineLevel="0" collapsed="false">
      <c r="A29" s="0"/>
      <c r="B29" s="28" t="s">
        <v>143</v>
      </c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81" t="s">
        <v>144</v>
      </c>
      <c r="N29" s="61" t="s">
        <v>145</v>
      </c>
      <c r="O29" s="0"/>
      <c r="P29" s="73"/>
      <c r="Q29" s="0"/>
      <c r="R29" s="0"/>
    </row>
    <row r="30" customFormat="false" ht="16" hidden="false" customHeight="false" outlineLevel="0" collapsed="false">
      <c r="A30" s="68"/>
      <c r="B30" s="32" t="s">
        <v>146</v>
      </c>
      <c r="C30" s="27"/>
      <c r="D30" s="35" t="str">
        <f aca="false">GLOBALS!O7</f>
        <v>112</v>
      </c>
      <c r="E30" s="32" t="s">
        <v>26</v>
      </c>
      <c r="F30" s="27"/>
      <c r="G30" s="31" t="n">
        <f aca="false">D30^(1/3)</f>
        <v>4.82028452835046</v>
      </c>
      <c r="H30" s="64"/>
      <c r="I30" s="29"/>
      <c r="J30" s="27"/>
      <c r="K30" s="27" t="s">
        <v>68</v>
      </c>
      <c r="L30" s="27"/>
      <c r="M30" s="52" t="n">
        <f aca="false">(1.728*D31*D32)/M38</f>
        <v>28.3410971052756</v>
      </c>
      <c r="N30" s="42"/>
      <c r="O30" s="0"/>
      <c r="P30" s="12"/>
      <c r="Q30" s="0"/>
      <c r="R30" s="0"/>
    </row>
    <row r="31" customFormat="false" ht="16" hidden="false" customHeight="false" outlineLevel="0" collapsed="false">
      <c r="A31" s="68"/>
      <c r="B31" s="32" t="s">
        <v>147</v>
      </c>
      <c r="C31" s="27"/>
      <c r="D31" s="35" t="n">
        <f aca="false">GLOBALS!O8</f>
        <v>50</v>
      </c>
      <c r="E31" s="32" t="s">
        <v>27</v>
      </c>
      <c r="F31" s="27"/>
      <c r="G31" s="27" t="n">
        <f aca="false">D30-D31</f>
        <v>62</v>
      </c>
      <c r="H31" s="64"/>
      <c r="I31" s="31"/>
      <c r="J31" s="31"/>
      <c r="K31" s="27" t="s">
        <v>69</v>
      </c>
      <c r="L31" s="27"/>
      <c r="M31" s="52" t="n">
        <f aca="false">G32/D30</f>
        <v>0.107142857142857</v>
      </c>
      <c r="N31" s="82"/>
      <c r="O31" s="0"/>
      <c r="P31" s="12"/>
      <c r="Q31" s="12"/>
      <c r="R31" s="0"/>
    </row>
    <row r="32" customFormat="false" ht="16" hidden="false" customHeight="false" outlineLevel="0" collapsed="false">
      <c r="A32" s="68"/>
      <c r="B32" s="83" t="s">
        <v>148</v>
      </c>
      <c r="C32" s="64"/>
      <c r="D32" s="40" t="n">
        <v>2</v>
      </c>
      <c r="E32" s="32" t="s">
        <v>30</v>
      </c>
      <c r="F32" s="27"/>
      <c r="G32" s="27" t="n">
        <f aca="false">G31-D31</f>
        <v>12</v>
      </c>
      <c r="H32" s="27" t="s">
        <v>149</v>
      </c>
      <c r="I32" s="27"/>
      <c r="J32" s="31" t="n">
        <v>0</v>
      </c>
      <c r="K32" s="27" t="s">
        <v>150</v>
      </c>
      <c r="L32" s="27"/>
      <c r="M32" s="52" t="n">
        <f aca="false">IF(D32=2,35+(34.2*M31),35-(34.2*M31))</f>
        <v>38.6642857142857</v>
      </c>
      <c r="N32" s="42"/>
      <c r="O32" s="0"/>
      <c r="P32" s="12"/>
      <c r="Q32" s="12"/>
      <c r="R32" s="12"/>
    </row>
    <row r="33" customFormat="false" ht="16" hidden="false" customHeight="false" outlineLevel="0" collapsed="false">
      <c r="B33" s="32" t="s">
        <v>151</v>
      </c>
      <c r="C33" s="27"/>
      <c r="D33" s="40" t="n">
        <f aca="false">GLOBALS!O9</f>
        <v>23</v>
      </c>
      <c r="E33" s="64"/>
      <c r="F33" s="27"/>
      <c r="G33" s="64"/>
      <c r="H33" s="64"/>
      <c r="I33" s="27"/>
      <c r="J33" s="27"/>
      <c r="K33" s="64"/>
      <c r="L33" s="64"/>
      <c r="M33" s="30" t="n">
        <f aca="false">(6/5)*1.44</f>
        <v>1.728</v>
      </c>
      <c r="N33" s="42" t="s">
        <v>152</v>
      </c>
      <c r="O33" s="0"/>
      <c r="P33" s="0"/>
      <c r="Q33" s="0"/>
      <c r="R33" s="12"/>
    </row>
    <row r="34" customFormat="false" ht="16" hidden="false" customHeight="false" outlineLevel="0" collapsed="false">
      <c r="B34" s="32"/>
      <c r="C34" s="64"/>
      <c r="D34" s="38"/>
      <c r="E34" s="64"/>
      <c r="F34" s="64"/>
      <c r="G34" s="64"/>
      <c r="H34" s="64"/>
      <c r="I34" s="64"/>
      <c r="J34" s="64"/>
      <c r="K34" s="64"/>
      <c r="L34" s="64"/>
      <c r="M34" s="66"/>
      <c r="N34" s="57" t="s">
        <v>153</v>
      </c>
      <c r="O34" s="0"/>
      <c r="P34" s="0"/>
      <c r="Q34" s="0"/>
    </row>
    <row r="35" customFormat="false" ht="15" hidden="false" customHeight="false" outlineLevel="0" collapsed="false">
      <c r="B35" s="44" t="s">
        <v>48</v>
      </c>
      <c r="C35" s="25" t="s">
        <v>49</v>
      </c>
      <c r="D35" s="45" t="n">
        <f aca="false">118.3+(-0.13*(D33-M30))</f>
        <v>118.994342623686</v>
      </c>
      <c r="E35" s="84" t="s">
        <v>50</v>
      </c>
      <c r="F35" s="25" t="s">
        <v>49</v>
      </c>
      <c r="G35" s="45" t="n">
        <f aca="false">((1.3*G30)-0.48)/G30</f>
        <v>1.20042081599605</v>
      </c>
      <c r="H35" s="25" t="s">
        <v>51</v>
      </c>
      <c r="I35" s="25" t="s">
        <v>49</v>
      </c>
      <c r="J35" s="45" t="n">
        <v>0.82</v>
      </c>
      <c r="K35" s="25"/>
      <c r="L35" s="25"/>
      <c r="M35" s="46"/>
      <c r="N35" s="42" t="str">
        <f aca="false">B35&amp;" "&amp;C35&amp;" "&amp;ROUND(D35,3)&amp;" "&amp;E35&amp;" "&amp;F35&amp;" "&amp;ROUND(G35,3)&amp;" "&amp;H35&amp;" "&amp;I35&amp;" "&amp;ROUND(J35,3)</f>
        <v>v = 118.994 r0 = 1.2 a = 0.82</v>
      </c>
      <c r="O35" s="0"/>
      <c r="P35" s="0"/>
      <c r="Q35" s="0"/>
    </row>
    <row r="36" customFormat="false" ht="15" hidden="false" customHeight="false" outlineLevel="0" collapsed="false">
      <c r="B36" s="32" t="s">
        <v>52</v>
      </c>
      <c r="C36" s="27" t="s">
        <v>49</v>
      </c>
      <c r="D36" s="31" t="n">
        <f aca="false">38.5/(1+EXP((156.1-(D33-M30))/52.4))</f>
        <v>1.6901681348802</v>
      </c>
      <c r="E36" s="85" t="s">
        <v>53</v>
      </c>
      <c r="F36" s="27" t="s">
        <v>49</v>
      </c>
      <c r="G36" s="31" t="n">
        <f aca="false">((1.31*G30)-0.13)/G30</f>
        <v>1.2830306376656</v>
      </c>
      <c r="H36" s="27" t="s">
        <v>54</v>
      </c>
      <c r="I36" s="27" t="s">
        <v>49</v>
      </c>
      <c r="J36" s="31" t="n">
        <v>0.84</v>
      </c>
      <c r="K36" s="27"/>
      <c r="L36" s="27"/>
      <c r="M36" s="30"/>
      <c r="N36" s="42" t="str">
        <f aca="false">B36&amp;" "&amp;C36&amp;" "&amp;ROUND(D36,3)&amp;" "&amp;E36&amp;" "&amp;F36&amp;" "&amp;ROUND(G36,3)&amp;" "&amp;H36&amp;" "&amp;I36&amp;" "&amp;ROUND(J36,3)</f>
        <v>vi = 1.69 ri0 = 1.283 ai = 0.84</v>
      </c>
      <c r="O36" s="0"/>
      <c r="P36" s="0"/>
      <c r="Q36" s="0"/>
    </row>
    <row r="37" customFormat="false" ht="15" hidden="false" customHeight="false" outlineLevel="0" collapsed="false">
      <c r="B37" s="32" t="s">
        <v>55</v>
      </c>
      <c r="C37" s="27" t="s">
        <v>49</v>
      </c>
      <c r="D37" s="31" t="n">
        <f aca="false">M32/(1+EXP(((D33-M30)-30.8)/106.4))</f>
        <v>22.584228297492</v>
      </c>
      <c r="E37" s="85" t="s">
        <v>56</v>
      </c>
      <c r="F37" s="27" t="s">
        <v>49</v>
      </c>
      <c r="G37" s="31" t="n">
        <f aca="false">((1.31*G30)-0.13)/G30</f>
        <v>1.2830306376656</v>
      </c>
      <c r="H37" s="27" t="s">
        <v>57</v>
      </c>
      <c r="I37" s="27" t="s">
        <v>49</v>
      </c>
      <c r="J37" s="31" t="n">
        <v>0.84</v>
      </c>
      <c r="K37" s="27"/>
      <c r="L37" s="27"/>
      <c r="M37" s="30"/>
      <c r="N37" s="42" t="str">
        <f aca="false">B37&amp;" "&amp;C37&amp;" "&amp;ROUND(D37,3)&amp;" "&amp;E37&amp;" "&amp;F37&amp;" "&amp;ROUND(G37,3)&amp;" "&amp;H37&amp;" "&amp;I37&amp;" "&amp;ROUND(J37,3)</f>
        <v>vsi = 22.584 rsi0 = 1.283 asi = 0.84</v>
      </c>
      <c r="O37" s="0"/>
      <c r="P37" s="0"/>
      <c r="Q37" s="0"/>
    </row>
    <row r="38" customFormat="false" ht="15" hidden="false" customHeight="false" outlineLevel="0" collapsed="false">
      <c r="B38" s="32" t="s">
        <v>58</v>
      </c>
      <c r="C38" s="27" t="s">
        <v>49</v>
      </c>
      <c r="D38" s="31" t="n">
        <f aca="false">IF(D33&lt;85,1.7+(-0.02*D33),0)</f>
        <v>1.24</v>
      </c>
      <c r="E38" s="85" t="s">
        <v>59</v>
      </c>
      <c r="F38" s="27" t="s">
        <v>49</v>
      </c>
      <c r="G38" s="31" t="n">
        <f aca="false">(0.64*G30+1.18)/G30</f>
        <v>0.884798827343042</v>
      </c>
      <c r="H38" s="27" t="s">
        <v>60</v>
      </c>
      <c r="I38" s="27" t="s">
        <v>49</v>
      </c>
      <c r="J38" s="31" t="n">
        <v>0.13</v>
      </c>
      <c r="K38" s="27" t="s">
        <v>42</v>
      </c>
      <c r="L38" s="31" t="s">
        <v>49</v>
      </c>
      <c r="M38" s="52" t="n">
        <f aca="false">(1.24*G30)+0.12</f>
        <v>6.09715281515457</v>
      </c>
      <c r="N38" s="42" t="str">
        <f aca="false">B38&amp;" "&amp;C38&amp;" "&amp;ROUND(D38,3)&amp;" "&amp;E38&amp;" "&amp;F38&amp;" "&amp;ROUND(G38,3)&amp;" "&amp;H38&amp;" "&amp;I38&amp;" "&amp;ROUND(J38,3)</f>
        <v>vso = 1.24 rso0 = 0.885 aso = 0.13</v>
      </c>
      <c r="O38" s="0"/>
      <c r="P38" s="0"/>
      <c r="Q38" s="0"/>
    </row>
    <row r="39" customFormat="false" ht="16" hidden="false" customHeight="false" outlineLevel="0" collapsed="false">
      <c r="B39" s="86" t="s">
        <v>61</v>
      </c>
      <c r="C39" s="87" t="s">
        <v>49</v>
      </c>
      <c r="D39" s="49" t="n">
        <v>0</v>
      </c>
      <c r="E39" s="87" t="s">
        <v>154</v>
      </c>
      <c r="F39" s="87" t="s">
        <v>49</v>
      </c>
      <c r="G39" s="49" t="n">
        <v>0</v>
      </c>
      <c r="H39" s="87" t="s">
        <v>63</v>
      </c>
      <c r="I39" s="87" t="s">
        <v>49</v>
      </c>
      <c r="J39" s="49" t="n">
        <v>0</v>
      </c>
      <c r="K39" s="87" t="s">
        <v>64</v>
      </c>
      <c r="L39" s="88" t="s">
        <v>49</v>
      </c>
      <c r="M39" s="80" t="n">
        <f aca="false">M38/G30</f>
        <v>1.26489479600099</v>
      </c>
      <c r="N39" s="42" t="str">
        <f aca="false">B39&amp;" "&amp;C39&amp;" "&amp;ROUND(D39,3)&amp;" "&amp;E39&amp;" "&amp;F39&amp;" "&amp;ROUND(G39,3)&amp;" "&amp;H39&amp;" "&amp;I39&amp;" "&amp;ROUND(J39,3)&amp;" "&amp;K39&amp;" "&amp;L39&amp;" "&amp;ROUND(M39,3)</f>
        <v>vsoi = 0 rsoi = 0 asoi = 0 rc0 = 1.265</v>
      </c>
      <c r="O39" s="0"/>
      <c r="P39" s="0"/>
      <c r="Q39" s="0"/>
    </row>
    <row r="40" customFormat="false" ht="16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6" hidden="false" customHeight="false" outlineLevel="0" collapsed="false">
      <c r="B41" s="23" t="s">
        <v>155</v>
      </c>
      <c r="C41" s="69"/>
      <c r="D41" s="24" t="s">
        <v>156</v>
      </c>
      <c r="E41" s="25"/>
      <c r="F41" s="25"/>
      <c r="G41" s="25"/>
      <c r="H41" s="25"/>
      <c r="I41" s="25"/>
      <c r="J41" s="25"/>
      <c r="K41" s="25"/>
      <c r="L41" s="25"/>
      <c r="M41" s="26" t="s">
        <v>24</v>
      </c>
      <c r="N41" s="0"/>
      <c r="O41" s="0"/>
      <c r="P41" s="0"/>
      <c r="Q41" s="0"/>
    </row>
    <row r="42" customFormat="false" ht="15" hidden="false" customHeight="false" outlineLevel="0" collapsed="false">
      <c r="B42" s="28" t="s">
        <v>157</v>
      </c>
      <c r="C42" s="29"/>
      <c r="D42" s="27"/>
      <c r="E42" s="27"/>
      <c r="F42" s="27"/>
      <c r="G42" s="27"/>
      <c r="H42" s="27"/>
      <c r="I42" s="27"/>
      <c r="J42" s="27"/>
      <c r="K42" s="27"/>
      <c r="L42" s="27"/>
      <c r="M42" s="30"/>
      <c r="N42" s="0"/>
      <c r="O42" s="0"/>
      <c r="P42" s="0"/>
      <c r="Q42" s="0"/>
    </row>
    <row r="43" customFormat="false" ht="16" hidden="false" customHeight="false" outlineLevel="0" collapsed="false">
      <c r="B43" s="32"/>
      <c r="C43" s="27"/>
      <c r="D43" s="27"/>
      <c r="E43" s="27"/>
      <c r="F43" s="27"/>
      <c r="G43" s="27"/>
      <c r="H43" s="27"/>
      <c r="I43" s="27"/>
      <c r="J43" s="27"/>
      <c r="K43" s="27" t="s">
        <v>158</v>
      </c>
      <c r="L43" s="27"/>
      <c r="M43" s="30"/>
      <c r="N43" s="0"/>
      <c r="O43" s="0"/>
      <c r="P43" s="0"/>
      <c r="Q43" s="0"/>
    </row>
    <row r="44" customFormat="false" ht="16" hidden="false" customHeight="false" outlineLevel="0" collapsed="false">
      <c r="B44" s="32" t="s">
        <v>19</v>
      </c>
      <c r="C44" s="27"/>
      <c r="D44" s="35" t="str">
        <f aca="false">GLOBALS!O7</f>
        <v>112</v>
      </c>
      <c r="E44" s="32" t="s">
        <v>26</v>
      </c>
      <c r="F44" s="27"/>
      <c r="G44" s="31" t="n">
        <f aca="false">D44^(1/3)</f>
        <v>4.82028452835046</v>
      </c>
      <c r="H44" s="31"/>
      <c r="I44" s="31"/>
      <c r="J44" s="31"/>
      <c r="K44" s="39" t="s">
        <v>159</v>
      </c>
      <c r="L44" s="27"/>
      <c r="M44" s="30"/>
      <c r="N44" s="0"/>
      <c r="O44" s="0"/>
      <c r="P44" s="0"/>
      <c r="Q44" s="0"/>
    </row>
    <row r="45" customFormat="false" ht="16" hidden="false" customHeight="false" outlineLevel="0" collapsed="false">
      <c r="B45" s="32" t="s">
        <v>20</v>
      </c>
      <c r="C45" s="27"/>
      <c r="D45" s="35" t="n">
        <f aca="false">GLOBALS!O8</f>
        <v>50</v>
      </c>
      <c r="E45" s="32" t="s">
        <v>27</v>
      </c>
      <c r="F45" s="27"/>
      <c r="G45" s="27" t="n">
        <f aca="false">D44-D45</f>
        <v>62</v>
      </c>
      <c r="H45" s="27"/>
      <c r="I45" s="27"/>
      <c r="J45" s="27"/>
      <c r="K45" s="41" t="s">
        <v>160</v>
      </c>
      <c r="L45" s="27"/>
      <c r="M45" s="30"/>
      <c r="N45" s="0"/>
      <c r="O45" s="0"/>
      <c r="P45" s="0"/>
      <c r="Q45" s="0"/>
    </row>
    <row r="46" customFormat="false" ht="16" hidden="false" customHeight="false" outlineLevel="0" collapsed="false">
      <c r="B46" s="32" t="s">
        <v>29</v>
      </c>
      <c r="C46" s="27"/>
      <c r="D46" s="40" t="n">
        <f aca="false">GLOBALS!O9</f>
        <v>23</v>
      </c>
      <c r="E46" s="32" t="s">
        <v>30</v>
      </c>
      <c r="F46" s="27"/>
      <c r="G46" s="27" t="n">
        <f aca="false">G45-D45</f>
        <v>12</v>
      </c>
      <c r="H46" s="27"/>
      <c r="I46" s="27"/>
      <c r="J46" s="27"/>
      <c r="K46" s="29" t="s">
        <v>161</v>
      </c>
      <c r="L46" s="27"/>
      <c r="M46" s="30"/>
      <c r="N46" s="61" t="s">
        <v>162</v>
      </c>
      <c r="O46" s="0"/>
      <c r="P46" s="0"/>
      <c r="Q46" s="0"/>
    </row>
    <row r="47" customFormat="false" ht="16" hidden="false" customHeight="false" outlineLevel="0" collapsed="false">
      <c r="B47" s="63"/>
      <c r="C47" s="64"/>
      <c r="D47" s="64"/>
      <c r="E47" s="27"/>
      <c r="F47" s="27"/>
      <c r="G47" s="64"/>
      <c r="H47" s="27"/>
      <c r="I47" s="27"/>
      <c r="J47" s="27"/>
      <c r="K47" s="29"/>
      <c r="L47" s="27"/>
      <c r="M47" s="30"/>
      <c r="N47" s="72" t="s">
        <v>163</v>
      </c>
      <c r="O47" s="0"/>
      <c r="P47" s="0"/>
      <c r="Q47" s="0"/>
    </row>
    <row r="48" customFormat="false" ht="15" hidden="false" customHeight="false" outlineLevel="0" collapsed="false">
      <c r="B48" s="44" t="s">
        <v>48</v>
      </c>
      <c r="C48" s="25" t="s">
        <v>49</v>
      </c>
      <c r="D48" s="45" t="n">
        <f aca="false">137.6-(0.1456*D46)+(0.0436*D46^2)+(4.3751*(G46/D44))+(1.0474*(D45/G44))</f>
        <v>168.648864602383</v>
      </c>
      <c r="E48" s="84" t="s">
        <v>50</v>
      </c>
      <c r="F48" s="25" t="s">
        <v>49</v>
      </c>
      <c r="G48" s="45" t="n">
        <f aca="false">1.1201-(0.1504/G44)</f>
        <v>1.08889852234543</v>
      </c>
      <c r="H48" s="84" t="s">
        <v>51</v>
      </c>
      <c r="I48" s="25" t="s">
        <v>49</v>
      </c>
      <c r="J48" s="45" t="n">
        <f aca="false">0.6833+(0.0191*G44)</f>
        <v>0.775367434491494</v>
      </c>
      <c r="K48" s="25"/>
      <c r="L48" s="25"/>
      <c r="M48" s="46"/>
      <c r="N48" s="42" t="str">
        <f aca="false">B48&amp;" "&amp;C48&amp;" "&amp;ROUND(D48,3)&amp;" "&amp;E48&amp;" "&amp;F48&amp;" "&amp;ROUND(G48,3)&amp;" "&amp;H48&amp;" "&amp;I48&amp;" "&amp;ROUND(J48,3)</f>
        <v>v = 168.649 r0 = 1.089 a = 0.775</v>
      </c>
      <c r="O48" s="0"/>
      <c r="P48" s="0"/>
      <c r="Q48" s="0"/>
    </row>
    <row r="49" customFormat="false" ht="15" hidden="false" customHeight="false" outlineLevel="0" collapsed="false">
      <c r="B49" s="32" t="s">
        <v>52</v>
      </c>
      <c r="C49" s="27" t="s">
        <v>49</v>
      </c>
      <c r="D49" s="31" t="n">
        <f aca="false">7.383+(0.5025*D46)-(0.0097*D46^2)</f>
        <v>13.8092</v>
      </c>
      <c r="E49" s="85" t="s">
        <v>53</v>
      </c>
      <c r="F49" s="27" t="s">
        <v>49</v>
      </c>
      <c r="G49" s="31" t="n">
        <f aca="false">1.3202-(0.1776/G44)</f>
        <v>1.28335570191854</v>
      </c>
      <c r="H49" s="85" t="s">
        <v>54</v>
      </c>
      <c r="I49" s="27" t="s">
        <v>49</v>
      </c>
      <c r="J49" s="31" t="n">
        <f aca="false">1.119+(0.01913*G44)</f>
        <v>1.21121204302734</v>
      </c>
      <c r="K49" s="27"/>
      <c r="L49" s="27"/>
      <c r="M49" s="30"/>
      <c r="N49" s="42" t="str">
        <f aca="false">B49&amp;" "&amp;C49&amp;" "&amp;ROUND(D49,3)&amp;" "&amp;E49&amp;" "&amp;F49&amp;" "&amp;ROUND(G49,3)&amp;" "&amp;H49&amp;" "&amp;I49&amp;" "&amp;ROUND(J49,3)</f>
        <v>vi = 13.809 ri0 = 1.283 ai = 1.211</v>
      </c>
      <c r="O49" s="0"/>
      <c r="P49" s="0"/>
      <c r="Q49" s="0"/>
    </row>
    <row r="50" customFormat="false" ht="15" hidden="false" customHeight="false" outlineLevel="0" collapsed="false">
      <c r="B50" s="32" t="s">
        <v>55</v>
      </c>
      <c r="C50" s="27" t="s">
        <v>49</v>
      </c>
      <c r="D50" s="31" t="n">
        <f aca="false">37.06-(0.6451*D46)-(47.19*(G46/D44))</f>
        <v>17.1666285714286</v>
      </c>
      <c r="E50" s="85" t="s">
        <v>56</v>
      </c>
      <c r="F50" s="27" t="s">
        <v>49</v>
      </c>
      <c r="G50" s="31" t="n">
        <f aca="false">1.251-(0.4622/G44)</f>
        <v>1.15511354406953</v>
      </c>
      <c r="H50" s="85" t="s">
        <v>57</v>
      </c>
      <c r="I50" s="27" t="s">
        <v>49</v>
      </c>
      <c r="J50" s="31" t="n">
        <f aca="false">0.8114+(0.01159*G44)</f>
        <v>0.867267097683582</v>
      </c>
      <c r="K50" s="27"/>
      <c r="L50" s="27"/>
      <c r="M50" s="30"/>
      <c r="N50" s="42" t="str">
        <f aca="false">B50&amp;" "&amp;C50&amp;" "&amp;ROUND(D50,3)&amp;" "&amp;E50&amp;" "&amp;F50&amp;" "&amp;ROUND(G50,3)&amp;" "&amp;H50&amp;" "&amp;I50&amp;" "&amp;ROUND(J50,3)</f>
        <v>vsi = 17.167 rsi0 = 1.155 asi = 0.867</v>
      </c>
      <c r="O50" s="0"/>
      <c r="P50" s="0"/>
      <c r="Q50" s="0"/>
    </row>
    <row r="51" customFormat="false" ht="15" hidden="false" customHeight="false" outlineLevel="0" collapsed="false">
      <c r="B51" s="32" t="s">
        <v>58</v>
      </c>
      <c r="C51" s="27" t="s">
        <v>49</v>
      </c>
      <c r="D51" s="31" t="n">
        <v>1.9029</v>
      </c>
      <c r="E51" s="85" t="s">
        <v>59</v>
      </c>
      <c r="F51" s="27" t="s">
        <v>49</v>
      </c>
      <c r="G51" s="31" t="n">
        <f aca="false">0.46991+(0.1294/G44)</f>
        <v>0.496754888354398</v>
      </c>
      <c r="H51" s="85" t="s">
        <v>60</v>
      </c>
      <c r="I51" s="27" t="s">
        <v>49</v>
      </c>
      <c r="J51" s="31" t="n">
        <f aca="false">0.3545-(0.0522*G44)</f>
        <v>0.102881147620106</v>
      </c>
      <c r="K51" s="64"/>
      <c r="L51" s="64"/>
      <c r="M51" s="66"/>
      <c r="N51" s="42" t="str">
        <f aca="false">B51&amp;" "&amp;C51&amp;" "&amp;ROUND(D51,3)&amp;" "&amp;E51&amp;" "&amp;F51&amp;" "&amp;ROUND(G51,3)&amp;" "&amp;H51&amp;" "&amp;I51&amp;" "&amp;ROUND(J51,3)</f>
        <v>vso = 1.903 rso0 = 0.497 aso = 0.103</v>
      </c>
      <c r="O51" s="0"/>
      <c r="P51" s="0"/>
      <c r="Q51" s="0"/>
    </row>
    <row r="52" customFormat="false" ht="16" hidden="false" customHeight="false" outlineLevel="0" collapsed="false">
      <c r="B52" s="86" t="s">
        <v>61</v>
      </c>
      <c r="C52" s="87" t="s">
        <v>49</v>
      </c>
      <c r="D52" s="49" t="n">
        <v>0</v>
      </c>
      <c r="E52" s="87" t="s">
        <v>154</v>
      </c>
      <c r="F52" s="87" t="s">
        <v>49</v>
      </c>
      <c r="G52" s="49" t="n">
        <v>0</v>
      </c>
      <c r="H52" s="87" t="s">
        <v>63</v>
      </c>
      <c r="I52" s="87" t="s">
        <v>49</v>
      </c>
      <c r="J52" s="49" t="n">
        <v>0</v>
      </c>
      <c r="K52" s="48" t="s">
        <v>64</v>
      </c>
      <c r="L52" s="48" t="s">
        <v>49</v>
      </c>
      <c r="M52" s="50" t="n">
        <v>1.4219</v>
      </c>
      <c r="N52" s="42" t="str">
        <f aca="false">B52&amp;" "&amp;C52&amp;" "&amp;ROUND(D52,3)&amp;" "&amp;E52&amp;" "&amp;F52&amp;" "&amp;ROUND(G52,3)&amp;" "&amp;H52&amp;" "&amp;I52&amp;" "&amp;ROUND(J52,3)&amp;" "&amp;K52&amp;" "&amp;L52&amp;" "&amp;ROUND(M52,3)</f>
        <v>vsoi = 0 rsoi = 0 asoi = 0 rc0 = 1.422</v>
      </c>
      <c r="O52" s="0"/>
      <c r="P52" s="0"/>
      <c r="Q52" s="0"/>
    </row>
    <row r="53" customFormat="false" ht="16" hidden="false" customHeight="false" outlineLevel="0" collapsed="false"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</row>
    <row r="54" customFormat="false" ht="16" hidden="false" customHeight="false" outlineLevel="0" collapsed="false">
      <c r="B54" s="23" t="s">
        <v>164</v>
      </c>
      <c r="C54" s="69"/>
      <c r="D54" s="24" t="s">
        <v>165</v>
      </c>
      <c r="E54" s="25"/>
      <c r="F54" s="25"/>
      <c r="G54" s="25"/>
      <c r="H54" s="25"/>
      <c r="I54" s="25"/>
      <c r="J54" s="25"/>
      <c r="K54" s="25"/>
      <c r="L54" s="25"/>
      <c r="M54" s="26" t="s">
        <v>24</v>
      </c>
      <c r="N54" s="0"/>
      <c r="O54" s="0"/>
      <c r="P54" s="73"/>
      <c r="Q54" s="74"/>
    </row>
    <row r="55" customFormat="false" ht="15" hidden="false" customHeight="false" outlineLevel="0" collapsed="false">
      <c r="B55" s="28" t="s">
        <v>166</v>
      </c>
      <c r="C55" s="29"/>
      <c r="D55" s="27"/>
      <c r="E55" s="27"/>
      <c r="F55" s="27"/>
      <c r="G55" s="27"/>
      <c r="H55" s="27"/>
      <c r="I55" s="27"/>
      <c r="J55" s="31"/>
      <c r="K55" s="27"/>
      <c r="L55" s="27"/>
      <c r="M55" s="30"/>
      <c r="N55" s="0"/>
      <c r="O55" s="0"/>
      <c r="P55" s="73"/>
      <c r="Q55" s="74"/>
    </row>
    <row r="56" customFormat="false" ht="16" hidden="false" customHeight="false" outlineLevel="0" collapsed="false">
      <c r="B56" s="32"/>
      <c r="C56" s="27"/>
      <c r="D56" s="27"/>
      <c r="E56" s="27"/>
      <c r="F56" s="27"/>
      <c r="G56" s="27"/>
      <c r="H56" s="27"/>
      <c r="I56" s="27"/>
      <c r="J56" s="31"/>
      <c r="K56" s="27"/>
      <c r="L56" s="27"/>
      <c r="M56" s="30"/>
      <c r="N56" s="68"/>
      <c r="O56" s="0"/>
      <c r="P56" s="73"/>
      <c r="Q56" s="74"/>
    </row>
    <row r="57" customFormat="false" ht="16" hidden="false" customHeight="false" outlineLevel="0" collapsed="false">
      <c r="B57" s="32" t="s">
        <v>19</v>
      </c>
      <c r="C57" s="27"/>
      <c r="D57" s="35" t="str">
        <f aca="false">GLOBALS!O7</f>
        <v>112</v>
      </c>
      <c r="E57" s="27" t="s">
        <v>167</v>
      </c>
      <c r="F57" s="27"/>
      <c r="G57" s="85" t="n">
        <f aca="false">D57^(-2/3)</f>
        <v>0.0430382547174148</v>
      </c>
      <c r="H57" s="27" t="s">
        <v>30</v>
      </c>
      <c r="I57" s="27"/>
      <c r="J57" s="27" t="n">
        <f aca="false">G59-D58</f>
        <v>12</v>
      </c>
      <c r="K57" s="27" t="s">
        <v>168</v>
      </c>
      <c r="L57" s="27"/>
      <c r="M57" s="52" t="n">
        <f aca="false">(D57^(1/3))*G61</f>
        <v>5.54332720760303</v>
      </c>
      <c r="N57" s="68"/>
      <c r="O57" s="0"/>
      <c r="P57" s="73"/>
      <c r="Q57" s="74"/>
    </row>
    <row r="58" customFormat="false" ht="16" hidden="false" customHeight="false" outlineLevel="0" collapsed="false">
      <c r="B58" s="32" t="s">
        <v>20</v>
      </c>
      <c r="C58" s="27"/>
      <c r="D58" s="35" t="n">
        <f aca="false">GLOBALS!O8</f>
        <v>50</v>
      </c>
      <c r="E58" s="27" t="s">
        <v>26</v>
      </c>
      <c r="F58" s="27"/>
      <c r="G58" s="31" t="n">
        <f aca="false">D57^(1/3)</f>
        <v>4.82028452835046</v>
      </c>
      <c r="H58" s="27" t="s">
        <v>169</v>
      </c>
      <c r="I58" s="27"/>
      <c r="J58" s="31" t="n">
        <f aca="false">272.33*(1+0.002029*D57)*(1-0.001453*D59)*(1+3.4931*G57)*(1+(-0.825165+EXP(0.92059-0.079154*D57))*EXP(-0.065066*D59))</f>
        <v>302.982920818388</v>
      </c>
      <c r="K58" s="27"/>
      <c r="L58" s="27"/>
      <c r="M58" s="30"/>
      <c r="N58" s="0"/>
      <c r="O58" s="0"/>
      <c r="P58" s="73"/>
      <c r="Q58" s="74"/>
    </row>
    <row r="59" customFormat="false" ht="16" hidden="false" customHeight="false" outlineLevel="0" collapsed="false">
      <c r="B59" s="32" t="s">
        <v>151</v>
      </c>
      <c r="C59" s="27"/>
      <c r="D59" s="40" t="n">
        <f aca="false">GLOBALS!O9</f>
        <v>23</v>
      </c>
      <c r="E59" s="27" t="s">
        <v>27</v>
      </c>
      <c r="F59" s="27"/>
      <c r="G59" s="27" t="n">
        <f aca="false">D57-D58</f>
        <v>62</v>
      </c>
      <c r="H59" s="27" t="s">
        <v>170</v>
      </c>
      <c r="I59" s="27"/>
      <c r="J59" s="27" t="n">
        <v>3</v>
      </c>
      <c r="K59" s="27"/>
      <c r="L59" s="27"/>
      <c r="M59" s="30"/>
      <c r="N59" s="61" t="s">
        <v>171</v>
      </c>
      <c r="O59" s="42"/>
      <c r="P59" s="73"/>
      <c r="Q59" s="74"/>
    </row>
    <row r="60" customFormat="false" ht="16" hidden="false" customHeight="false" outlineLevel="0" collapsed="false">
      <c r="B60" s="63"/>
      <c r="C60" s="64"/>
      <c r="D60" s="64"/>
      <c r="E60" s="64"/>
      <c r="F60" s="64"/>
      <c r="G60" s="64"/>
      <c r="H60" s="64"/>
      <c r="I60" s="64"/>
      <c r="J60" s="64"/>
      <c r="K60" s="27"/>
      <c r="L60" s="27"/>
      <c r="M60" s="30"/>
      <c r="N60" s="72" t="s">
        <v>172</v>
      </c>
      <c r="O60" s="42"/>
      <c r="P60" s="73"/>
      <c r="Q60" s="74"/>
    </row>
    <row r="61" customFormat="false" ht="15" hidden="false" customHeight="false" outlineLevel="0" collapsed="false">
      <c r="B61" s="44" t="s">
        <v>48</v>
      </c>
      <c r="C61" s="25" t="s">
        <v>49</v>
      </c>
      <c r="D61" s="45" t="n">
        <f aca="false">3/(4*PI())*J58*J59*D57*((M57)^(-3))/(1+(((PI()*J61)/(M57))^2))</f>
        <v>118.663242959451</v>
      </c>
      <c r="E61" s="25" t="s">
        <v>50</v>
      </c>
      <c r="F61" s="25" t="s">
        <v>49</v>
      </c>
      <c r="G61" s="45" t="n">
        <v>1.15</v>
      </c>
      <c r="H61" s="25" t="s">
        <v>51</v>
      </c>
      <c r="I61" s="25" t="s">
        <v>49</v>
      </c>
      <c r="J61" s="45" t="n">
        <f aca="false">0.64*(1+(0.0004*D57))*(1+0.25*(1-EXP(-0.2*D57))*(1-EXP(-0.06*D59)))</f>
        <v>0.793784116418713</v>
      </c>
      <c r="K61" s="25"/>
      <c r="L61" s="25"/>
      <c r="M61" s="46"/>
      <c r="N61" s="42" t="str">
        <f aca="false">B61&amp;" "&amp;C61&amp;" "&amp;ROUND(D61,3)&amp;" "&amp;E61&amp;" "&amp;F61&amp;" "&amp;ROUND(G61,3)&amp;" "&amp;H61&amp;" "&amp;I61&amp;" "&amp;ROUND(J61,3)</f>
        <v>v = 118.663 r0 = 1.15 a = 0.794</v>
      </c>
      <c r="O61" s="42"/>
      <c r="P61" s="73"/>
      <c r="Q61" s="74"/>
    </row>
    <row r="62" customFormat="false" ht="15" hidden="false" customHeight="false" outlineLevel="0" collapsed="false">
      <c r="B62" s="32" t="s">
        <v>52</v>
      </c>
      <c r="C62" s="27" t="s">
        <v>49</v>
      </c>
      <c r="D62" s="31" t="n">
        <v>0</v>
      </c>
      <c r="E62" s="27" t="s">
        <v>53</v>
      </c>
      <c r="F62" s="27" t="s">
        <v>49</v>
      </c>
      <c r="G62" s="31" t="n">
        <v>0</v>
      </c>
      <c r="H62" s="27" t="s">
        <v>54</v>
      </c>
      <c r="I62" s="27" t="s">
        <v>49</v>
      </c>
      <c r="J62" s="31" t="n">
        <v>0</v>
      </c>
      <c r="K62" s="27"/>
      <c r="L62" s="27"/>
      <c r="M62" s="30"/>
      <c r="N62" s="42" t="str">
        <f aca="false">B62&amp;" "&amp;C62&amp;" "&amp;ROUND(D62,3)&amp;" "&amp;E62&amp;" "&amp;F62&amp;" "&amp;ROUND(G62,3)&amp;" "&amp;H62&amp;" "&amp;I62&amp;" "&amp;ROUND(J62,3)</f>
        <v>vi = 0 ri0 = 0 ai = 0</v>
      </c>
      <c r="O62" s="42"/>
      <c r="P62" s="73"/>
      <c r="Q62" s="74"/>
    </row>
    <row r="63" customFormat="false" ht="15" hidden="false" customHeight="false" outlineLevel="0" collapsed="false">
      <c r="B63" s="32" t="s">
        <v>55</v>
      </c>
      <c r="C63" s="27" t="s">
        <v>49</v>
      </c>
      <c r="D63" s="31" t="n">
        <f aca="false">24.5*(1+(1-(0.011*D57))*(-0.0018)*D59)*(1-EXP(-(1+(0.003*D59))*0.1*D57))*(1-EXP(-0.1*D59))</f>
        <v>22.2552427460847</v>
      </c>
      <c r="E63" s="27" t="s">
        <v>56</v>
      </c>
      <c r="F63" s="27" t="s">
        <v>49</v>
      </c>
      <c r="G63" s="31" t="n">
        <f aca="false">1.26*(1-(0.00055*D59))*(1+EXP(-0.9163-(0.005*D57))*EXP(-0.09*D59))</f>
        <v>1.27992866909688</v>
      </c>
      <c r="H63" s="27" t="s">
        <v>57</v>
      </c>
      <c r="I63" s="27" t="s">
        <v>49</v>
      </c>
      <c r="J63" s="31" t="n">
        <v>0.8</v>
      </c>
      <c r="K63" s="27"/>
      <c r="L63" s="27"/>
      <c r="M63" s="30"/>
      <c r="N63" s="42" t="str">
        <f aca="false">B63&amp;" "&amp;C63&amp;" "&amp;ROUND(D63,3)&amp;" "&amp;E63&amp;" "&amp;F63&amp;" "&amp;ROUND(G63,3)&amp;" "&amp;H63&amp;" "&amp;I63&amp;" "&amp;ROUND(J63,3)</f>
        <v>vsi = 22.255 rsi0 = 1.28 asi = 0.8</v>
      </c>
      <c r="P63" s="73"/>
      <c r="Q63" s="74"/>
    </row>
    <row r="64" customFormat="false" ht="15" hidden="false" customHeight="false" outlineLevel="0" collapsed="false">
      <c r="B64" s="32" t="s">
        <v>58</v>
      </c>
      <c r="C64" s="27" t="s">
        <v>49</v>
      </c>
      <c r="D64" s="31" t="n">
        <v>0</v>
      </c>
      <c r="E64" s="27" t="s">
        <v>59</v>
      </c>
      <c r="F64" s="27" t="s">
        <v>49</v>
      </c>
      <c r="G64" s="31" t="n">
        <v>0</v>
      </c>
      <c r="H64" s="27" t="s">
        <v>60</v>
      </c>
      <c r="I64" s="27" t="s">
        <v>49</v>
      </c>
      <c r="J64" s="31" t="n">
        <v>0</v>
      </c>
      <c r="K64" s="64"/>
      <c r="L64" s="64"/>
      <c r="M64" s="66"/>
      <c r="N64" s="42" t="str">
        <f aca="false">B64&amp;" "&amp;C64&amp;" "&amp;ROUND(D64,3)&amp;" "&amp;E64&amp;" "&amp;F64&amp;" "&amp;ROUND(G64,3)&amp;" "&amp;H64&amp;" "&amp;I64&amp;" "&amp;ROUND(J64,3)</f>
        <v>vso = 0 rso0 = 0 aso = 0</v>
      </c>
      <c r="P64" s="73"/>
      <c r="Q64" s="74"/>
    </row>
    <row r="65" customFormat="false" ht="16" hidden="false" customHeight="false" outlineLevel="0" collapsed="false">
      <c r="B65" s="86" t="s">
        <v>61</v>
      </c>
      <c r="C65" s="87" t="s">
        <v>49</v>
      </c>
      <c r="D65" s="49" t="n">
        <v>0</v>
      </c>
      <c r="E65" s="87" t="s">
        <v>154</v>
      </c>
      <c r="F65" s="87" t="s">
        <v>49</v>
      </c>
      <c r="G65" s="49" t="n">
        <v>0</v>
      </c>
      <c r="H65" s="87" t="s">
        <v>63</v>
      </c>
      <c r="I65" s="87" t="s">
        <v>49</v>
      </c>
      <c r="J65" s="49" t="n">
        <v>0</v>
      </c>
      <c r="K65" s="48" t="s">
        <v>64</v>
      </c>
      <c r="L65" s="48" t="s">
        <v>49</v>
      </c>
      <c r="M65" s="50" t="n">
        <v>1.4</v>
      </c>
      <c r="N65" s="42" t="str">
        <f aca="false">B65&amp;" "&amp;C65&amp;" "&amp;ROUND(D65,3)&amp;" "&amp;E65&amp;" "&amp;F65&amp;" "&amp;ROUND(G65,3)&amp;" "&amp;H65&amp;" "&amp;I65&amp;" "&amp;ROUND(J65,3)&amp;" "&amp;K65&amp;" "&amp;L65&amp;" "&amp;ROUND(M65,3)</f>
        <v>vsoi = 0 rsoi = 0 asoi = 0 rc0 = 1.4</v>
      </c>
      <c r="P65" s="73"/>
      <c r="Q65" s="74"/>
    </row>
    <row r="66" customFormat="false" ht="16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P66" s="73"/>
      <c r="Q66" s="74"/>
    </row>
    <row r="67" customFormat="false" ht="16" hidden="false" customHeight="false" outlineLevel="0" collapsed="false">
      <c r="B67" s="23" t="s">
        <v>173</v>
      </c>
      <c r="C67" s="69"/>
      <c r="D67" s="24" t="s">
        <v>174</v>
      </c>
      <c r="E67" s="25"/>
      <c r="F67" s="25"/>
      <c r="G67" s="25"/>
      <c r="H67" s="25"/>
      <c r="I67" s="25"/>
      <c r="J67" s="25"/>
      <c r="K67" s="25"/>
      <c r="L67" s="25"/>
      <c r="M67" s="46"/>
      <c r="N67" s="0"/>
      <c r="P67" s="73"/>
      <c r="Q67" s="74"/>
    </row>
    <row r="68" customFormat="false" ht="15" hidden="false" customHeight="false" outlineLevel="0" collapsed="false">
      <c r="B68" s="28" t="s">
        <v>175</v>
      </c>
      <c r="C68" s="64"/>
      <c r="D68" s="27"/>
      <c r="E68" s="27"/>
      <c r="F68" s="27"/>
      <c r="G68" s="27"/>
      <c r="H68" s="27"/>
      <c r="I68" s="27"/>
      <c r="J68" s="27"/>
      <c r="K68" s="27"/>
      <c r="L68" s="27"/>
      <c r="M68" s="30"/>
      <c r="N68" s="0"/>
      <c r="P68" s="73"/>
      <c r="Q68" s="74"/>
    </row>
    <row r="69" customFormat="false" ht="16" hidden="false" customHeight="false" outlineLevel="0" collapsed="false">
      <c r="B69" s="63"/>
      <c r="C69" s="64"/>
      <c r="D69" s="27"/>
      <c r="E69" s="27"/>
      <c r="F69" s="27"/>
      <c r="G69" s="27"/>
      <c r="H69" s="27"/>
      <c r="I69" s="27"/>
      <c r="J69" s="27"/>
      <c r="K69" s="27"/>
      <c r="L69" s="27"/>
      <c r="M69" s="30"/>
      <c r="N69" s="0"/>
      <c r="P69" s="73"/>
      <c r="Q69" s="74"/>
    </row>
    <row r="70" customFormat="false" ht="16" hidden="false" customHeight="false" outlineLevel="0" collapsed="false">
      <c r="B70" s="32" t="s">
        <v>19</v>
      </c>
      <c r="C70" s="27"/>
      <c r="D70" s="35" t="str">
        <f aca="false">GLOBALS!O7</f>
        <v>112</v>
      </c>
      <c r="E70" s="32" t="s">
        <v>26</v>
      </c>
      <c r="F70" s="27"/>
      <c r="G70" s="31" t="n">
        <f aca="false">D70^(1/3)</f>
        <v>4.82028452835046</v>
      </c>
      <c r="H70" s="27"/>
      <c r="I70" s="27"/>
      <c r="J70" s="27"/>
      <c r="K70" s="27"/>
      <c r="L70" s="27"/>
      <c r="M70" s="30"/>
      <c r="N70" s="0"/>
      <c r="P70" s="73"/>
      <c r="Q70" s="74"/>
    </row>
    <row r="71" customFormat="false" ht="16" hidden="false" customHeight="false" outlineLevel="0" collapsed="false">
      <c r="B71" s="32" t="s">
        <v>20</v>
      </c>
      <c r="C71" s="27"/>
      <c r="D71" s="35" t="n">
        <f aca="false">GLOBALS!O8</f>
        <v>50</v>
      </c>
      <c r="E71" s="32" t="s">
        <v>27</v>
      </c>
      <c r="F71" s="27"/>
      <c r="G71" s="27" t="n">
        <f aca="false">D70-D71</f>
        <v>62</v>
      </c>
      <c r="H71" s="64"/>
      <c r="I71" s="64"/>
      <c r="J71" s="64"/>
      <c r="K71" s="64"/>
      <c r="L71" s="64"/>
      <c r="M71" s="66"/>
      <c r="N71" s="0"/>
      <c r="P71" s="73"/>
      <c r="Q71" s="74"/>
    </row>
    <row r="72" customFormat="false" ht="16" hidden="false" customHeight="false" outlineLevel="0" collapsed="false">
      <c r="B72" s="32" t="s">
        <v>29</v>
      </c>
      <c r="C72" s="27"/>
      <c r="D72" s="40" t="n">
        <f aca="false">GLOBALS!O9</f>
        <v>23</v>
      </c>
      <c r="E72" s="32" t="s">
        <v>30</v>
      </c>
      <c r="F72" s="27"/>
      <c r="G72" s="27" t="n">
        <f aca="false">G71-D71</f>
        <v>12</v>
      </c>
      <c r="H72" s="64"/>
      <c r="I72" s="64"/>
      <c r="J72" s="64"/>
      <c r="K72" s="64"/>
      <c r="L72" s="64"/>
      <c r="M72" s="66"/>
      <c r="N72" s="61" t="s">
        <v>176</v>
      </c>
      <c r="P72" s="73"/>
      <c r="Q72" s="74"/>
    </row>
    <row r="73" customFormat="false" ht="16" hidden="false" customHeight="false" outlineLevel="0" collapsed="false"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6"/>
      <c r="N73" s="72" t="s">
        <v>177</v>
      </c>
      <c r="P73" s="73"/>
      <c r="Q73" s="74"/>
    </row>
    <row r="74" customFormat="false" ht="15" hidden="false" customHeight="false" outlineLevel="0" collapsed="false">
      <c r="B74" s="44" t="s">
        <v>48</v>
      </c>
      <c r="C74" s="25" t="s">
        <v>49</v>
      </c>
      <c r="D74" s="76" t="n">
        <f aca="false">111.4-(0.173*D72)+(1.1*(D71/G70))+(14.9*(G72/D70))</f>
        <v>120.427543405214</v>
      </c>
      <c r="E74" s="45" t="s">
        <v>50</v>
      </c>
      <c r="F74" s="45" t="s">
        <v>49</v>
      </c>
      <c r="G74" s="76" t="n">
        <v>1.21</v>
      </c>
      <c r="H74" s="45" t="s">
        <v>51</v>
      </c>
      <c r="I74" s="45" t="s">
        <v>49</v>
      </c>
      <c r="J74" s="76" t="n">
        <v>0.76</v>
      </c>
      <c r="K74" s="76"/>
      <c r="L74" s="76"/>
      <c r="M74" s="77"/>
      <c r="N74" s="42" t="str">
        <f aca="false">B74&amp;" "&amp;C74&amp;" "&amp;ROUND(D74,3)&amp;" "&amp;E74&amp;" "&amp;F74&amp;" "&amp;ROUND(G74,3)&amp;" "&amp;H74&amp;" "&amp;I74&amp;" "&amp;ROUND(J74,3)</f>
        <v>v = 120.428 r0 = 1.21 a = 0.76</v>
      </c>
      <c r="P74" s="73"/>
      <c r="Q74" s="74"/>
    </row>
    <row r="75" customFormat="false" ht="15" hidden="false" customHeight="false" outlineLevel="0" collapsed="false">
      <c r="B75" s="32" t="s">
        <v>52</v>
      </c>
      <c r="C75" s="27" t="s">
        <v>49</v>
      </c>
      <c r="D75" s="36" t="n">
        <v>0</v>
      </c>
      <c r="E75" s="31" t="s">
        <v>53</v>
      </c>
      <c r="F75" s="31" t="s">
        <v>49</v>
      </c>
      <c r="G75" s="36" t="n">
        <v>0</v>
      </c>
      <c r="H75" s="31" t="s">
        <v>54</v>
      </c>
      <c r="I75" s="31" t="s">
        <v>49</v>
      </c>
      <c r="J75" s="36" t="n">
        <v>0</v>
      </c>
      <c r="K75" s="36"/>
      <c r="L75" s="36"/>
      <c r="M75" s="78"/>
      <c r="N75" s="42" t="str">
        <f aca="false">B75&amp;" "&amp;C75&amp;" "&amp;ROUND(D75,3)&amp;" "&amp;E75&amp;" "&amp;F75&amp;" "&amp;ROUND(G75,3)&amp;" "&amp;H75&amp;" "&amp;I75&amp;" "&amp;ROUND(J75,3)</f>
        <v>vi = 0 ri0 = 0 ai = 0</v>
      </c>
      <c r="P75" s="73"/>
      <c r="Q75" s="74"/>
    </row>
    <row r="76" customFormat="false" ht="15" hidden="false" customHeight="false" outlineLevel="0" collapsed="false">
      <c r="B76" s="32" t="s">
        <v>55</v>
      </c>
      <c r="C76" s="27" t="s">
        <v>49</v>
      </c>
      <c r="D76" s="36" t="n">
        <f aca="false">24.8-(0.028*D72)</f>
        <v>24.156</v>
      </c>
      <c r="E76" s="31" t="s">
        <v>56</v>
      </c>
      <c r="F76" s="31" t="s">
        <v>49</v>
      </c>
      <c r="G76" s="36" t="n">
        <v>1.17</v>
      </c>
      <c r="H76" s="31" t="s">
        <v>57</v>
      </c>
      <c r="I76" s="31" t="s">
        <v>49</v>
      </c>
      <c r="J76" s="36" t="n">
        <f aca="false">0.754+(0.78*(G72/D70))</f>
        <v>0.837571428571429</v>
      </c>
      <c r="K76" s="36"/>
      <c r="L76" s="36"/>
      <c r="M76" s="78"/>
      <c r="N76" s="42" t="str">
        <f aca="false">B76&amp;" "&amp;C76&amp;" "&amp;ROUND(D76,3)&amp;" "&amp;E76&amp;" "&amp;F76&amp;" "&amp;ROUND(G76,3)&amp;" "&amp;H76&amp;" "&amp;I76&amp;" "&amp;ROUND(J76,3)</f>
        <v>vsi = 24.156 rsi0 = 1.17 asi = 0.838</v>
      </c>
      <c r="P76" s="33"/>
      <c r="Q76" s="34"/>
    </row>
    <row r="77" customFormat="false" ht="15" hidden="false" customHeight="false" outlineLevel="0" collapsed="false">
      <c r="B77" s="32" t="s">
        <v>58</v>
      </c>
      <c r="C77" s="27" t="s">
        <v>49</v>
      </c>
      <c r="D77" s="36" t="n">
        <v>0</v>
      </c>
      <c r="E77" s="31" t="s">
        <v>59</v>
      </c>
      <c r="F77" s="31" t="s">
        <v>49</v>
      </c>
      <c r="G77" s="36" t="n">
        <v>0</v>
      </c>
      <c r="H77" s="31" t="s">
        <v>60</v>
      </c>
      <c r="I77" s="31" t="s">
        <v>49</v>
      </c>
      <c r="J77" s="36" t="n">
        <v>0</v>
      </c>
      <c r="K77" s="64"/>
      <c r="L77" s="64"/>
      <c r="M77" s="66"/>
      <c r="N77" s="42" t="str">
        <f aca="false">B77&amp;" "&amp;C77&amp;" "&amp;ROUND(D77,3)&amp;" "&amp;E77&amp;" "&amp;F77&amp;" "&amp;ROUND(G77,3)&amp;" "&amp;H77&amp;" "&amp;I77&amp;" "&amp;ROUND(J77,3)</f>
        <v>vso = 0 rso0 = 0 aso = 0</v>
      </c>
      <c r="P77" s="33"/>
      <c r="Q77" s="34"/>
    </row>
    <row r="78" customFormat="false" ht="16" hidden="false" customHeight="false" outlineLevel="0" collapsed="false">
      <c r="B78" s="86" t="s">
        <v>61</v>
      </c>
      <c r="C78" s="87" t="s">
        <v>49</v>
      </c>
      <c r="D78" s="49" t="n">
        <v>0</v>
      </c>
      <c r="E78" s="87" t="s">
        <v>154</v>
      </c>
      <c r="F78" s="87" t="s">
        <v>49</v>
      </c>
      <c r="G78" s="49" t="n">
        <v>0</v>
      </c>
      <c r="H78" s="87" t="s">
        <v>63</v>
      </c>
      <c r="I78" s="87" t="s">
        <v>49</v>
      </c>
      <c r="J78" s="49" t="n">
        <v>0</v>
      </c>
      <c r="K78" s="49" t="s">
        <v>64</v>
      </c>
      <c r="L78" s="49" t="s">
        <v>49</v>
      </c>
      <c r="M78" s="80" t="n">
        <v>1.3</v>
      </c>
      <c r="N78" s="42" t="str">
        <f aca="false">B78&amp;" "&amp;C78&amp;" "&amp;ROUND(D78,3)&amp;" "&amp;E78&amp;" "&amp;F78&amp;" "&amp;ROUND(G78,3)&amp;" "&amp;H78&amp;" "&amp;I78&amp;" "&amp;ROUND(J78,3)&amp;" "&amp;K78&amp;" "&amp;L78&amp;" "&amp;ROUND(M78,3)</f>
        <v>vsoi = 0 rsoi = 0 asoi = 0 rc0 = 1.3</v>
      </c>
      <c r="P78" s="33"/>
      <c r="Q78" s="34"/>
    </row>
    <row r="79" customFormat="false" ht="16" hidden="false" customHeight="false" outlineLevel="0" collapsed="false"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</row>
    <row r="80" customFormat="false" ht="16" hidden="false" customHeight="false" outlineLevel="0" collapsed="false">
      <c r="B80" s="23" t="s">
        <v>79</v>
      </c>
      <c r="C80" s="69"/>
      <c r="D80" s="24" t="s">
        <v>178</v>
      </c>
      <c r="E80" s="25"/>
      <c r="F80" s="25"/>
      <c r="G80" s="25"/>
      <c r="H80" s="25"/>
      <c r="I80" s="25"/>
      <c r="J80" s="25"/>
      <c r="K80" s="25"/>
      <c r="L80" s="25"/>
      <c r="M80" s="26" t="s">
        <v>24</v>
      </c>
      <c r="N80" s="0"/>
    </row>
    <row r="81" customFormat="false" ht="15" hidden="false" customHeight="false" outlineLevel="0" collapsed="false">
      <c r="B81" s="28" t="s">
        <v>179</v>
      </c>
      <c r="C81" s="64"/>
      <c r="D81" s="27"/>
      <c r="E81" s="27"/>
      <c r="F81" s="27"/>
      <c r="G81" s="27"/>
      <c r="H81" s="27"/>
      <c r="I81" s="27"/>
      <c r="J81" s="27"/>
      <c r="K81" s="27"/>
      <c r="L81" s="27"/>
      <c r="M81" s="30"/>
      <c r="N81" s="0"/>
    </row>
    <row r="82" customFormat="false" ht="16" hidden="false" customHeight="false" outlineLevel="0" collapsed="false">
      <c r="B82" s="63"/>
      <c r="C82" s="64"/>
      <c r="D82" s="27"/>
      <c r="E82" s="27"/>
      <c r="F82" s="27"/>
      <c r="G82" s="27"/>
      <c r="H82" s="27"/>
      <c r="I82" s="27"/>
      <c r="J82" s="27"/>
      <c r="K82" s="27"/>
      <c r="L82" s="27"/>
      <c r="M82" s="30"/>
      <c r="N82" s="0"/>
    </row>
    <row r="83" customFormat="false" ht="16" hidden="false" customHeight="false" outlineLevel="0" collapsed="false">
      <c r="B83" s="32" t="s">
        <v>19</v>
      </c>
      <c r="C83" s="27"/>
      <c r="D83" s="35" t="str">
        <f aca="false">GLOBALS!O7</f>
        <v>112</v>
      </c>
      <c r="E83" s="32" t="s">
        <v>26</v>
      </c>
      <c r="F83" s="27"/>
      <c r="G83" s="31" t="n">
        <f aca="false">D83^(1/3)</f>
        <v>4.82028452835046</v>
      </c>
      <c r="H83" s="27" t="s">
        <v>180</v>
      </c>
      <c r="I83" s="27"/>
      <c r="J83" s="89" t="s">
        <v>181</v>
      </c>
      <c r="K83" s="29" t="s">
        <v>24</v>
      </c>
      <c r="L83" s="27"/>
      <c r="M83" s="30"/>
      <c r="N83" s="0"/>
    </row>
    <row r="84" customFormat="false" ht="16" hidden="false" customHeight="false" outlineLevel="0" collapsed="false">
      <c r="B84" s="32" t="s">
        <v>20</v>
      </c>
      <c r="C84" s="27"/>
      <c r="D84" s="35" t="n">
        <f aca="false">GLOBALS!O8</f>
        <v>50</v>
      </c>
      <c r="E84" s="32" t="s">
        <v>27</v>
      </c>
      <c r="F84" s="27"/>
      <c r="G84" s="27" t="n">
        <f aca="false">D83-D84</f>
        <v>62</v>
      </c>
      <c r="H84" s="64"/>
      <c r="I84" s="64"/>
      <c r="J84" s="64"/>
      <c r="K84" s="64"/>
      <c r="L84" s="64"/>
      <c r="M84" s="66"/>
      <c r="N84" s="0"/>
    </row>
    <row r="85" customFormat="false" ht="16" hidden="false" customHeight="false" outlineLevel="0" collapsed="false">
      <c r="B85" s="32" t="s">
        <v>29</v>
      </c>
      <c r="C85" s="27"/>
      <c r="D85" s="40" t="n">
        <f aca="false">GLOBALS!O9</f>
        <v>23</v>
      </c>
      <c r="E85" s="32" t="s">
        <v>30</v>
      </c>
      <c r="F85" s="27"/>
      <c r="G85" s="27" t="n">
        <f aca="false">G84-D84</f>
        <v>12</v>
      </c>
      <c r="H85" s="64"/>
      <c r="I85" s="64"/>
      <c r="J85" s="64"/>
      <c r="K85" s="64"/>
      <c r="L85" s="64"/>
      <c r="M85" s="66"/>
      <c r="N85" s="61" t="s">
        <v>182</v>
      </c>
    </row>
    <row r="86" customFormat="false" ht="16" hidden="false" customHeight="false" outlineLevel="0" collapsed="false"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6"/>
      <c r="N86" s="61" t="s">
        <v>183</v>
      </c>
    </row>
    <row r="87" customFormat="false" ht="15" hidden="false" customHeight="false" outlineLevel="0" collapsed="false">
      <c r="B87" s="44" t="s">
        <v>48</v>
      </c>
      <c r="C87" s="25" t="s">
        <v>49</v>
      </c>
      <c r="D87" s="76" t="n">
        <f aca="false">IF(J83="3he",151.9-(0.17*D85)+(50*(G85/D83)),165-(0.17*D85)-(6.4*(G85/D83)))</f>
        <v>153.347142857143</v>
      </c>
      <c r="E87" s="45" t="s">
        <v>50</v>
      </c>
      <c r="F87" s="45" t="s">
        <v>49</v>
      </c>
      <c r="G87" s="76" t="n">
        <v>1.2</v>
      </c>
      <c r="H87" s="45" t="s">
        <v>51</v>
      </c>
      <c r="I87" s="45" t="s">
        <v>49</v>
      </c>
      <c r="J87" s="76" t="n">
        <v>0.72</v>
      </c>
      <c r="K87" s="76"/>
      <c r="L87" s="76"/>
      <c r="M87" s="77"/>
      <c r="N87" s="42" t="str">
        <f aca="false">B87&amp;" "&amp;C87&amp;" "&amp;ROUND(D87,3)&amp;" "&amp;E87&amp;" "&amp;F87&amp;" "&amp;ROUND(G87,3)&amp;" "&amp;H87&amp;" "&amp;I87&amp;" "&amp;ROUND(J87,3)</f>
        <v>v = 153.347 r0 = 1.2 a = 0.72</v>
      </c>
    </row>
    <row r="88" customFormat="false" ht="15" hidden="false" customHeight="false" outlineLevel="0" collapsed="false">
      <c r="B88" s="32" t="s">
        <v>52</v>
      </c>
      <c r="C88" s="27" t="s">
        <v>49</v>
      </c>
      <c r="D88" s="36" t="n">
        <f aca="false">IF(J83="3he",41.7-(0.33*D85)+(44*(G85/D83)),46-(0.33*D85)-(110*(G85/D83)))</f>
        <v>38.8242857142857</v>
      </c>
      <c r="E88" s="31" t="s">
        <v>53</v>
      </c>
      <c r="F88" s="31" t="s">
        <v>49</v>
      </c>
      <c r="G88" s="36" t="n">
        <v>1.4</v>
      </c>
      <c r="H88" s="31" t="s">
        <v>54</v>
      </c>
      <c r="I88" s="31" t="s">
        <v>49</v>
      </c>
      <c r="J88" s="36" t="n">
        <f aca="false">IF(J83="3he",0.88,0.84)</f>
        <v>0.88</v>
      </c>
      <c r="K88" s="36"/>
      <c r="L88" s="36"/>
      <c r="M88" s="78"/>
      <c r="N88" s="42" t="str">
        <f aca="false">B88&amp;" "&amp;C88&amp;" "&amp;ROUND(D88,3)&amp;" "&amp;E88&amp;" "&amp;F88&amp;" "&amp;ROUND(G88,3)&amp;" "&amp;H88&amp;" "&amp;I88&amp;" "&amp;ROUND(J88,3)</f>
        <v>vi = 38.824 ri0 = 1.4 ai = 0.88</v>
      </c>
    </row>
    <row r="89" customFormat="false" ht="15" hidden="false" customHeight="false" outlineLevel="0" collapsed="false">
      <c r="B89" s="32" t="s">
        <v>55</v>
      </c>
      <c r="C89" s="27" t="s">
        <v>49</v>
      </c>
      <c r="D89" s="36" t="n">
        <v>0</v>
      </c>
      <c r="E89" s="31" t="s">
        <v>56</v>
      </c>
      <c r="F89" s="31" t="s">
        <v>49</v>
      </c>
      <c r="G89" s="36" t="n">
        <v>0</v>
      </c>
      <c r="H89" s="31" t="s">
        <v>57</v>
      </c>
      <c r="I89" s="31" t="s">
        <v>49</v>
      </c>
      <c r="J89" s="36" t="n">
        <v>0</v>
      </c>
      <c r="K89" s="36"/>
      <c r="L89" s="36"/>
      <c r="M89" s="78"/>
      <c r="N89" s="42" t="str">
        <f aca="false">B89&amp;" "&amp;C89&amp;" "&amp;ROUND(D89,3)&amp;" "&amp;E89&amp;" "&amp;F89&amp;" "&amp;ROUND(G89,3)&amp;" "&amp;H89&amp;" "&amp;I89&amp;" "&amp;ROUND(J89,3)</f>
        <v>vsi = 0 rsi0 = 0 asi = 0</v>
      </c>
    </row>
    <row r="90" customFormat="false" ht="15" hidden="false" customHeight="false" outlineLevel="0" collapsed="false">
      <c r="B90" s="32" t="s">
        <v>58</v>
      </c>
      <c r="C90" s="27" t="s">
        <v>49</v>
      </c>
      <c r="D90" s="36" t="n">
        <v>2.5</v>
      </c>
      <c r="E90" s="31" t="s">
        <v>59</v>
      </c>
      <c r="F90" s="31" t="s">
        <v>49</v>
      </c>
      <c r="G90" s="36" t="n">
        <v>1.2</v>
      </c>
      <c r="H90" s="31" t="s">
        <v>60</v>
      </c>
      <c r="I90" s="31" t="s">
        <v>49</v>
      </c>
      <c r="J90" s="36" t="n">
        <v>0.72</v>
      </c>
      <c r="K90" s="64"/>
      <c r="L90" s="64"/>
      <c r="M90" s="66"/>
      <c r="N90" s="42" t="str">
        <f aca="false">B90&amp;" "&amp;C90&amp;" "&amp;ROUND(D90,3)&amp;" "&amp;E90&amp;" "&amp;F90&amp;" "&amp;ROUND(G90,3)&amp;" "&amp;H90&amp;" "&amp;I90&amp;" "&amp;ROUND(J90,3)</f>
        <v>vso = 2.5 rso0 = 1.2 aso = 0.72</v>
      </c>
    </row>
    <row r="91" customFormat="false" ht="16" hidden="false" customHeight="false" outlineLevel="0" collapsed="false">
      <c r="B91" s="86" t="s">
        <v>61</v>
      </c>
      <c r="C91" s="87" t="s">
        <v>49</v>
      </c>
      <c r="D91" s="49" t="n">
        <v>0</v>
      </c>
      <c r="E91" s="87" t="s">
        <v>154</v>
      </c>
      <c r="F91" s="87" t="s">
        <v>49</v>
      </c>
      <c r="G91" s="49" t="n">
        <v>0</v>
      </c>
      <c r="H91" s="87" t="s">
        <v>63</v>
      </c>
      <c r="I91" s="87" t="s">
        <v>49</v>
      </c>
      <c r="J91" s="49" t="n">
        <v>0</v>
      </c>
      <c r="K91" s="49" t="s">
        <v>64</v>
      </c>
      <c r="L91" s="49" t="s">
        <v>49</v>
      </c>
      <c r="M91" s="80" t="n">
        <v>1.3</v>
      </c>
      <c r="N91" s="42" t="str">
        <f aca="false">B91&amp;" "&amp;C91&amp;" "&amp;ROUND(D91,3)&amp;" "&amp;E91&amp;" "&amp;F91&amp;" "&amp;ROUND(G91,3)&amp;" "&amp;H91&amp;" "&amp;I91&amp;" "&amp;ROUND(J91,3)&amp;" "&amp;K91&amp;" "&amp;L91&amp;" "&amp;ROUND(M91,3)</f>
        <v>vsoi = 0 rsoi = 0 asoi = 0 rc0 = 1.3</v>
      </c>
    </row>
  </sheetData>
  <hyperlinks>
    <hyperlink ref="N8" r:id="rId1" display="http://dx.doi.org/10.1007/s11433-011-4488-5"/>
    <hyperlink ref="N21" r:id="rId2" display="http://dx.doi.org/10.1088/0954-3899/36/8/085104"/>
    <hyperlink ref="N34" r:id="rId3" display="http://dx.doi.org/10.1103/PhysRevC.79.024615"/>
    <hyperlink ref="N47" r:id="rId4" display="http://dx.doi.org/10.1016/j.nuclphysa.2007.03.004"/>
    <hyperlink ref="N60" r:id="rId5" display="http://dx.doi.org/10.1016/0375-9474(87)90551-3"/>
    <hyperlink ref="N73" r:id="rId6" display="http://dx.doi.org/10.1016/0375-9474(80)90013-5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22" activeCellId="0" sqref="O22"/>
    </sheetView>
  </sheetViews>
  <sheetFormatPr defaultRowHeight="15"/>
  <cols>
    <col collapsed="false" hidden="false" max="2" min="1" style="61" width="10.7098214285714"/>
    <col collapsed="false" hidden="false" max="3" min="3" style="61" width="1.85714285714286"/>
    <col collapsed="false" hidden="false" max="5" min="4" style="61" width="10.7098214285714"/>
    <col collapsed="false" hidden="false" max="6" min="6" style="61" width="1.85714285714286"/>
    <col collapsed="false" hidden="false" max="8" min="7" style="61" width="10.7098214285714"/>
    <col collapsed="false" hidden="false" max="9" min="9" style="61" width="1.85714285714286"/>
    <col collapsed="false" hidden="false" max="11" min="10" style="61" width="10.7098214285714"/>
    <col collapsed="false" hidden="false" max="12" min="12" style="61" width="1.85714285714286"/>
    <col collapsed="false" hidden="false" max="1025" min="13" style="61" width="10.7098214285714"/>
  </cols>
  <sheetData>
    <row r="1" customFormat="false" ht="16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6" hidden="false" customHeight="false" outlineLevel="0" collapsed="false">
      <c r="B2" s="60" t="s">
        <v>184</v>
      </c>
      <c r="C2" s="24"/>
      <c r="D2" s="24" t="s">
        <v>185</v>
      </c>
      <c r="E2" s="25"/>
      <c r="F2" s="25"/>
      <c r="G2" s="45"/>
      <c r="H2" s="45"/>
      <c r="I2" s="45"/>
      <c r="J2" s="45"/>
      <c r="K2" s="45"/>
      <c r="L2" s="45"/>
      <c r="M2" s="26" t="s">
        <v>24</v>
      </c>
      <c r="N2" s="0"/>
    </row>
    <row r="3" customFormat="false" ht="15" hidden="false" customHeight="false" outlineLevel="0" collapsed="false">
      <c r="B3" s="28" t="s">
        <v>186</v>
      </c>
      <c r="C3" s="29"/>
      <c r="D3" s="27"/>
      <c r="E3" s="27"/>
      <c r="F3" s="27"/>
      <c r="G3" s="31"/>
      <c r="H3" s="31"/>
      <c r="I3" s="31"/>
      <c r="J3" s="31"/>
      <c r="K3" s="31"/>
      <c r="L3" s="31"/>
      <c r="M3" s="30"/>
      <c r="N3" s="0"/>
    </row>
    <row r="4" customFormat="false" ht="16" hidden="false" customHeight="false" outlineLevel="0" collapsed="false">
      <c r="B4" s="32"/>
      <c r="C4" s="27"/>
      <c r="D4" s="27"/>
      <c r="E4" s="27"/>
      <c r="F4" s="27"/>
      <c r="G4" s="27"/>
      <c r="H4" s="27"/>
      <c r="I4" s="27"/>
      <c r="J4" s="27"/>
      <c r="K4" s="27"/>
      <c r="L4" s="27"/>
      <c r="M4" s="30"/>
      <c r="N4" s="0"/>
    </row>
    <row r="5" customFormat="false" ht="16" hidden="false" customHeight="false" outlineLevel="0" collapsed="false">
      <c r="B5" s="32" t="s">
        <v>19</v>
      </c>
      <c r="C5" s="27"/>
      <c r="D5" s="35" t="str">
        <f aca="false">GLOBALS!T7</f>
        <v>112</v>
      </c>
      <c r="E5" s="32" t="s">
        <v>26</v>
      </c>
      <c r="F5" s="27"/>
      <c r="G5" s="31" t="n">
        <f aca="false">D5^(1/3)</f>
        <v>4.82028452835046</v>
      </c>
      <c r="H5" s="31" t="s">
        <v>187</v>
      </c>
      <c r="I5" s="31"/>
      <c r="J5" s="31" t="n">
        <f aca="false">27.5816+(-0.0797*D7)+(48*G7/D5)</f>
        <v>30.8913571428571</v>
      </c>
      <c r="K5" s="39"/>
      <c r="L5" s="27"/>
      <c r="M5" s="30"/>
      <c r="N5" s="0"/>
    </row>
    <row r="6" customFormat="false" ht="16" hidden="false" customHeight="false" outlineLevel="0" collapsed="false">
      <c r="B6" s="32" t="s">
        <v>20</v>
      </c>
      <c r="C6" s="27"/>
      <c r="D6" s="35" t="n">
        <f aca="false">GLOBALS!T8</f>
        <v>50</v>
      </c>
      <c r="E6" s="32" t="s">
        <v>27</v>
      </c>
      <c r="F6" s="27"/>
      <c r="G6" s="27" t="n">
        <f aca="false">D5-D6</f>
        <v>62</v>
      </c>
      <c r="H6" s="27" t="s">
        <v>103</v>
      </c>
      <c r="I6" s="27"/>
      <c r="J6" s="31" t="n">
        <f aca="false">-4.0174+(0.1409*D7)</f>
        <v>-0.7767</v>
      </c>
      <c r="K6" s="41"/>
      <c r="L6" s="27"/>
      <c r="M6" s="30"/>
      <c r="N6" s="0"/>
    </row>
    <row r="7" customFormat="false" ht="16" hidden="false" customHeight="false" outlineLevel="0" collapsed="false">
      <c r="B7" s="32" t="s">
        <v>29</v>
      </c>
      <c r="C7" s="27"/>
      <c r="D7" s="40" t="n">
        <f aca="false">GLOBALS!T9</f>
        <v>23</v>
      </c>
      <c r="E7" s="32" t="s">
        <v>30</v>
      </c>
      <c r="F7" s="27"/>
      <c r="G7" s="27" t="n">
        <f aca="false">G6-D6</f>
        <v>12</v>
      </c>
      <c r="H7" s="27"/>
      <c r="I7" s="27"/>
      <c r="J7" s="27"/>
      <c r="K7" s="29"/>
      <c r="L7" s="27"/>
      <c r="M7" s="30"/>
      <c r="N7" s="61" t="s">
        <v>188</v>
      </c>
    </row>
    <row r="8" customFormat="false" ht="15" hidden="false" customHeight="false" outlineLevel="0" collapsed="false">
      <c r="B8" s="63"/>
      <c r="C8" s="64"/>
      <c r="D8" s="64"/>
      <c r="E8" s="27"/>
      <c r="F8" s="27"/>
      <c r="G8" s="27"/>
      <c r="H8" s="27"/>
      <c r="I8" s="27"/>
      <c r="J8" s="27"/>
      <c r="K8" s="27"/>
      <c r="L8" s="27"/>
      <c r="M8" s="30"/>
      <c r="N8" s="90" t="s">
        <v>189</v>
      </c>
    </row>
    <row r="9" customFormat="false" ht="15" hidden="false" customHeight="false" outlineLevel="0" collapsed="false">
      <c r="B9" s="32" t="s">
        <v>48</v>
      </c>
      <c r="C9" s="27" t="s">
        <v>49</v>
      </c>
      <c r="D9" s="85" t="n">
        <f aca="false">175.0881+(-0.6236*D7)+(0.0006*D7^2)+(30*(G7/D5))+(-0.236*D6/G5)</f>
        <v>161.828997440855</v>
      </c>
      <c r="E9" s="85" t="s">
        <v>50</v>
      </c>
      <c r="F9" s="85" t="s">
        <v>49</v>
      </c>
      <c r="G9" s="85" t="n">
        <v>1.3421</v>
      </c>
      <c r="H9" s="85" t="s">
        <v>51</v>
      </c>
      <c r="I9" s="85" t="s">
        <v>49</v>
      </c>
      <c r="J9" s="85" t="n">
        <v>0.6578</v>
      </c>
      <c r="K9" s="85"/>
      <c r="L9" s="85"/>
      <c r="M9" s="91"/>
      <c r="N9" s="42" t="str">
        <f aca="false">B9&amp;" "&amp;C9&amp;" "&amp;ROUND(D9,3)&amp;" "&amp;E9&amp;" "&amp;F9&amp;" "&amp;ROUND(G9,3)&amp;" "&amp;H9&amp;" "&amp;I9&amp;" "&amp;ROUND(J9,3)</f>
        <v>v = 161.829 r0 = 1.342 a = 0.658</v>
      </c>
    </row>
    <row r="10" customFormat="false" ht="15" hidden="false" customHeight="false" outlineLevel="0" collapsed="false">
      <c r="B10" s="32" t="s">
        <v>52</v>
      </c>
      <c r="C10" s="27" t="s">
        <v>49</v>
      </c>
      <c r="D10" s="85" t="n">
        <f aca="false">IF(J6&lt;0,0,J6)</f>
        <v>0</v>
      </c>
      <c r="E10" s="85" t="s">
        <v>53</v>
      </c>
      <c r="F10" s="85" t="s">
        <v>49</v>
      </c>
      <c r="G10" s="85" t="n">
        <v>1.4259</v>
      </c>
      <c r="H10" s="85" t="s">
        <v>54</v>
      </c>
      <c r="I10" s="85" t="s">
        <v>49</v>
      </c>
      <c r="J10" s="85" t="n">
        <v>0.6578</v>
      </c>
      <c r="K10" s="85"/>
      <c r="L10" s="85"/>
      <c r="M10" s="91"/>
      <c r="N10" s="42" t="str">
        <f aca="false">B10&amp;" "&amp;C10&amp;" "&amp;ROUND(D10,3)&amp;" "&amp;E10&amp;" "&amp;F10&amp;" "&amp;ROUND(G10,3)&amp;" "&amp;H10&amp;" "&amp;I10&amp;" "&amp;ROUND(J10,3)</f>
        <v>vi = 0 ri0 = 1.426 ai = 0.658</v>
      </c>
    </row>
    <row r="11" customFormat="false" ht="15" hidden="false" customHeight="false" outlineLevel="0" collapsed="false">
      <c r="B11" s="32" t="s">
        <v>55</v>
      </c>
      <c r="C11" s="27" t="s">
        <v>49</v>
      </c>
      <c r="D11" s="85" t="n">
        <f aca="false">IF(J5&lt;0,0,J5)</f>
        <v>30.8913571428571</v>
      </c>
      <c r="E11" s="85" t="s">
        <v>56</v>
      </c>
      <c r="F11" s="85" t="s">
        <v>49</v>
      </c>
      <c r="G11" s="85" t="n">
        <v>1.2928</v>
      </c>
      <c r="H11" s="85" t="s">
        <v>57</v>
      </c>
      <c r="I11" s="85" t="s">
        <v>49</v>
      </c>
      <c r="J11" s="85" t="n">
        <v>0.6359</v>
      </c>
      <c r="K11" s="85"/>
      <c r="L11" s="85"/>
      <c r="M11" s="91"/>
      <c r="N11" s="42" t="str">
        <f aca="false">B11&amp;" "&amp;C11&amp;" "&amp;ROUND(D11,3)&amp;" "&amp;E11&amp;" "&amp;F11&amp;" "&amp;ROUND(G11,3)&amp;" "&amp;H11&amp;" "&amp;I11&amp;" "&amp;ROUND(J11,3)</f>
        <v>vsi = 30.891 rsi0 = 1.293 asi = 0.636</v>
      </c>
    </row>
    <row r="12" customFormat="false" ht="15" hidden="false" customHeight="false" outlineLevel="0" collapsed="false">
      <c r="B12" s="32" t="s">
        <v>58</v>
      </c>
      <c r="C12" s="27" t="s">
        <v>49</v>
      </c>
      <c r="D12" s="85" t="n">
        <v>0</v>
      </c>
      <c r="E12" s="85" t="s">
        <v>59</v>
      </c>
      <c r="F12" s="85" t="s">
        <v>49</v>
      </c>
      <c r="G12" s="85" t="n">
        <v>1.2686</v>
      </c>
      <c r="H12" s="85" t="s">
        <v>60</v>
      </c>
      <c r="I12" s="85" t="s">
        <v>49</v>
      </c>
      <c r="J12" s="85" t="n">
        <v>0.85</v>
      </c>
      <c r="K12" s="92"/>
      <c r="L12" s="92"/>
      <c r="M12" s="93"/>
      <c r="N12" s="42" t="str">
        <f aca="false">B12&amp;" "&amp;C12&amp;" "&amp;ROUND(D12,3)&amp;" "&amp;E12&amp;" "&amp;F12&amp;" "&amp;ROUND(G12,3)&amp;" "&amp;H12&amp;" "&amp;I12&amp;" "&amp;ROUND(J12,3)</f>
        <v>vso = 0 rso0 = 1.269 aso = 0.85</v>
      </c>
    </row>
    <row r="13" customFormat="false" ht="16" hidden="false" customHeight="false" outlineLevel="0" collapsed="false">
      <c r="B13" s="47" t="s">
        <v>61</v>
      </c>
      <c r="C13" s="48" t="s">
        <v>49</v>
      </c>
      <c r="D13" s="94" t="n">
        <v>0</v>
      </c>
      <c r="E13" s="95" t="s">
        <v>62</v>
      </c>
      <c r="F13" s="95" t="s">
        <v>49</v>
      </c>
      <c r="G13" s="94" t="n">
        <v>0</v>
      </c>
      <c r="H13" s="95" t="s">
        <v>63</v>
      </c>
      <c r="I13" s="95" t="s">
        <v>49</v>
      </c>
      <c r="J13" s="94" t="n">
        <v>0</v>
      </c>
      <c r="K13" s="95" t="s">
        <v>64</v>
      </c>
      <c r="L13" s="95" t="s">
        <v>49</v>
      </c>
      <c r="M13" s="96" t="n">
        <v>1.35</v>
      </c>
      <c r="N13" s="42" t="str">
        <f aca="false">B13&amp;" "&amp;C13&amp;" "&amp;ROUND(D13,3)&amp;" "&amp;E13&amp;" "&amp;F13&amp;" "&amp;ROUND(G13,3)&amp;" "&amp;H13&amp;" "&amp;I13&amp;" "&amp;ROUND(J13,3)&amp;" "&amp;K13&amp;" "&amp;L13&amp;" "&amp;ROUND(M13,3)</f>
        <v>vsoi = 0 rsoi0 = 0 asoi = 0 rc0 = 1.35</v>
      </c>
    </row>
    <row r="14" customFormat="false" ht="16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6" hidden="false" customHeight="false" outlineLevel="0" collapsed="false">
      <c r="B15" s="60" t="s">
        <v>190</v>
      </c>
      <c r="C15" s="24"/>
      <c r="D15" s="24"/>
      <c r="E15" s="25"/>
      <c r="F15" s="25"/>
      <c r="G15" s="45"/>
      <c r="H15" s="45"/>
      <c r="I15" s="45"/>
      <c r="J15" s="45"/>
      <c r="K15" s="45"/>
      <c r="L15" s="45"/>
      <c r="M15" s="46"/>
      <c r="N15" s="0"/>
    </row>
    <row r="16" customFormat="false" ht="15" hidden="false" customHeight="false" outlineLevel="0" collapsed="false">
      <c r="B16" s="28"/>
      <c r="C16" s="29"/>
      <c r="D16" s="27"/>
      <c r="E16" s="27"/>
      <c r="F16" s="27"/>
      <c r="G16" s="31"/>
      <c r="H16" s="31"/>
      <c r="I16" s="31"/>
      <c r="J16" s="31"/>
      <c r="K16" s="31"/>
      <c r="L16" s="31"/>
      <c r="M16" s="30"/>
      <c r="N16" s="0"/>
    </row>
    <row r="17" customFormat="false" ht="16" hidden="false" customHeight="false" outlineLevel="0" collapsed="false">
      <c r="B17" s="32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30"/>
      <c r="N17" s="0"/>
    </row>
    <row r="18" customFormat="false" ht="16" hidden="false" customHeight="false" outlineLevel="0" collapsed="false">
      <c r="B18" s="32" t="s">
        <v>19</v>
      </c>
      <c r="C18" s="27"/>
      <c r="D18" s="35" t="str">
        <f aca="false">GLOBALS!T7</f>
        <v>112</v>
      </c>
      <c r="E18" s="32" t="s">
        <v>26</v>
      </c>
      <c r="F18" s="27"/>
      <c r="G18" s="31" t="n">
        <f aca="false">D18^(1/3)</f>
        <v>4.82028452835046</v>
      </c>
      <c r="H18" s="31" t="s">
        <v>191</v>
      </c>
      <c r="I18" s="31"/>
      <c r="J18" s="31" t="n">
        <f aca="false">23.6+(0.181*D19/G18)</f>
        <v>25.4774825317411</v>
      </c>
      <c r="K18" s="39"/>
      <c r="L18" s="27"/>
      <c r="M18" s="30"/>
      <c r="N18" s="0"/>
    </row>
    <row r="19" customFormat="false" ht="16" hidden="false" customHeight="false" outlineLevel="0" collapsed="false">
      <c r="B19" s="32" t="s">
        <v>20</v>
      </c>
      <c r="C19" s="27"/>
      <c r="D19" s="35" t="n">
        <f aca="false">GLOBALS!T8</f>
        <v>50</v>
      </c>
      <c r="E19" s="32" t="s">
        <v>27</v>
      </c>
      <c r="F19" s="27"/>
      <c r="G19" s="27" t="n">
        <f aca="false">D18-D19</f>
        <v>62</v>
      </c>
      <c r="H19" s="27" t="s">
        <v>192</v>
      </c>
      <c r="I19" s="27"/>
      <c r="J19" s="31" t="n">
        <f aca="false">-3.03-(0.762*G18)+(1.24+J20)</f>
        <v>9.09302710961933</v>
      </c>
      <c r="K19" s="41"/>
      <c r="L19" s="27"/>
      <c r="M19" s="30"/>
      <c r="N19" s="0"/>
    </row>
    <row r="20" customFormat="false" ht="16" hidden="false" customHeight="false" outlineLevel="0" collapsed="false">
      <c r="B20" s="32" t="s">
        <v>29</v>
      </c>
      <c r="C20" s="27"/>
      <c r="D20" s="40" t="n">
        <f aca="false">GLOBALS!T9</f>
        <v>23</v>
      </c>
      <c r="E20" s="32" t="s">
        <v>30</v>
      </c>
      <c r="F20" s="27"/>
      <c r="G20" s="27" t="n">
        <f aca="false">G19-D19</f>
        <v>12</v>
      </c>
      <c r="H20" s="27" t="s">
        <v>193</v>
      </c>
      <c r="I20" s="27"/>
      <c r="J20" s="31" t="n">
        <f aca="false">(2.59+10.4/D18)*D19/(2.66+1.36*G18)</f>
        <v>14.5560839202224</v>
      </c>
      <c r="K20" s="29"/>
      <c r="L20" s="27"/>
      <c r="M20" s="30"/>
      <c r="N20" s="61" t="s">
        <v>194</v>
      </c>
    </row>
    <row r="21" customFormat="false" ht="15" hidden="false" customHeight="false" outlineLevel="0" collapsed="false">
      <c r="B21" s="63"/>
      <c r="C21" s="64"/>
      <c r="D21" s="64"/>
      <c r="E21" s="27"/>
      <c r="F21" s="27"/>
      <c r="G21" s="27"/>
      <c r="H21" s="27"/>
      <c r="I21" s="27"/>
      <c r="J21" s="27"/>
      <c r="K21" s="27"/>
      <c r="L21" s="27"/>
      <c r="M21" s="30"/>
      <c r="N21" s="90" t="s">
        <v>195</v>
      </c>
    </row>
    <row r="22" customFormat="false" ht="15" hidden="false" customHeight="false" outlineLevel="0" collapsed="false">
      <c r="B22" s="32" t="s">
        <v>48</v>
      </c>
      <c r="C22" s="27" t="s">
        <v>49</v>
      </c>
      <c r="D22" s="31" t="n">
        <f aca="false">IF(D20&lt;J18,168+(0.733*D19/G18)-(2.64*D20),116.5+(0.337*D19/G18)-(0.453*D20))</f>
        <v>114.883285611968</v>
      </c>
      <c r="E22" s="31" t="s">
        <v>50</v>
      </c>
      <c r="F22" s="31" t="s">
        <v>49</v>
      </c>
      <c r="G22" s="31" t="n">
        <v>0</v>
      </c>
      <c r="H22" s="31" t="s">
        <v>51</v>
      </c>
      <c r="I22" s="31" t="s">
        <v>49</v>
      </c>
      <c r="J22" s="31" t="n">
        <v>0</v>
      </c>
      <c r="K22" s="31"/>
      <c r="L22" s="31"/>
      <c r="M22" s="52"/>
      <c r="N22" s="42" t="str">
        <f aca="false">B22&amp;" "&amp;C22&amp;" "&amp;ROUND(D22,3)&amp;" "&amp;E22&amp;" "&amp;F22&amp;" "&amp;ROUND(G22,3)&amp;" "&amp;H22&amp;" "&amp;I22&amp;" "&amp;ROUND(J22,3)</f>
        <v>v = 114.883 r0 = 0 a = 0</v>
      </c>
    </row>
    <row r="23" customFormat="false" ht="15" hidden="false" customHeight="false" outlineLevel="0" collapsed="false">
      <c r="B23" s="32" t="s">
        <v>52</v>
      </c>
      <c r="C23" s="27" t="s">
        <v>49</v>
      </c>
      <c r="D23" s="31" t="n">
        <f aca="false">2.73-(2.88*G18)+(1.11*D20)</f>
        <v>14.3775805583507</v>
      </c>
      <c r="E23" s="31" t="s">
        <v>53</v>
      </c>
      <c r="F23" s="31" t="s">
        <v>49</v>
      </c>
      <c r="G23" s="31" t="n">
        <v>0</v>
      </c>
      <c r="H23" s="31" t="s">
        <v>54</v>
      </c>
      <c r="I23" s="31" t="s">
        <v>49</v>
      </c>
      <c r="J23" s="31" t="n">
        <v>0</v>
      </c>
      <c r="K23" s="31"/>
      <c r="L23" s="31"/>
      <c r="M23" s="52"/>
      <c r="N23" s="42" t="str">
        <f aca="false">B23&amp;" "&amp;C23&amp;" "&amp;ROUND(D23,3)&amp;" "&amp;E23&amp;" "&amp;F23&amp;" "&amp;ROUND(G23,3)&amp;" "&amp;H23&amp;" "&amp;I23&amp;" "&amp;ROUND(J23,3)</f>
        <v>vi = 14.378 ri0 = 0 ai = 0</v>
      </c>
    </row>
    <row r="24" customFormat="false" ht="15" hidden="false" customHeight="false" outlineLevel="0" collapsed="false">
      <c r="B24" s="32" t="s">
        <v>55</v>
      </c>
      <c r="C24" s="27" t="s">
        <v>49</v>
      </c>
      <c r="D24" s="31" t="n">
        <v>0</v>
      </c>
      <c r="E24" s="31" t="s">
        <v>56</v>
      </c>
      <c r="F24" s="31" t="s">
        <v>49</v>
      </c>
      <c r="G24" s="31" t="n">
        <v>0</v>
      </c>
      <c r="H24" s="31" t="s">
        <v>57</v>
      </c>
      <c r="I24" s="31" t="s">
        <v>49</v>
      </c>
      <c r="J24" s="31" t="n">
        <v>0</v>
      </c>
      <c r="K24" s="31"/>
      <c r="L24" s="31"/>
      <c r="M24" s="52"/>
      <c r="N24" s="42" t="str">
        <f aca="false">B24&amp;" "&amp;C24&amp;" "&amp;ROUND(D24,3)&amp;" "&amp;E24&amp;" "&amp;F24&amp;" "&amp;ROUND(G24,3)&amp;" "&amp;H24&amp;" "&amp;I24&amp;" "&amp;ROUND(J24,3)</f>
        <v>vsi = 0 rsi0 = 0 asi = 0</v>
      </c>
    </row>
    <row r="25" customFormat="false" ht="15" hidden="false" customHeight="false" outlineLevel="0" collapsed="false">
      <c r="B25" s="32" t="s">
        <v>58</v>
      </c>
      <c r="C25" s="27" t="s">
        <v>49</v>
      </c>
      <c r="D25" s="31" t="n">
        <v>0</v>
      </c>
      <c r="E25" s="31" t="s">
        <v>59</v>
      </c>
      <c r="F25" s="31" t="s">
        <v>49</v>
      </c>
      <c r="G25" s="31" t="n">
        <v>0</v>
      </c>
      <c r="H25" s="31" t="s">
        <v>60</v>
      </c>
      <c r="I25" s="31" t="s">
        <v>49</v>
      </c>
      <c r="J25" s="31" t="n">
        <v>0</v>
      </c>
      <c r="K25" s="64"/>
      <c r="L25" s="64"/>
      <c r="M25" s="66"/>
      <c r="N25" s="42" t="str">
        <f aca="false">B25&amp;" "&amp;C25&amp;" "&amp;ROUND(D25,3)&amp;" "&amp;E25&amp;" "&amp;F25&amp;" "&amp;ROUND(G25,3)&amp;" "&amp;H25&amp;" "&amp;I25&amp;" "&amp;ROUND(J25,3)</f>
        <v>vso = 0 rso0 = 0 aso = 0</v>
      </c>
    </row>
    <row r="26" customFormat="false" ht="16" hidden="false" customHeight="false" outlineLevel="0" collapsed="false">
      <c r="B26" s="47" t="s">
        <v>61</v>
      </c>
      <c r="C26" s="48" t="s">
        <v>49</v>
      </c>
      <c r="D26" s="79" t="n">
        <v>0</v>
      </c>
      <c r="E26" s="49" t="s">
        <v>62</v>
      </c>
      <c r="F26" s="49" t="s">
        <v>49</v>
      </c>
      <c r="G26" s="79" t="n">
        <v>0</v>
      </c>
      <c r="H26" s="49" t="s">
        <v>63</v>
      </c>
      <c r="I26" s="49" t="s">
        <v>49</v>
      </c>
      <c r="J26" s="79" t="n">
        <v>0</v>
      </c>
      <c r="K26" s="49" t="s">
        <v>64</v>
      </c>
      <c r="L26" s="49" t="s">
        <v>49</v>
      </c>
      <c r="M26" s="50" t="n">
        <v>1.3</v>
      </c>
      <c r="N26" s="42" t="str">
        <f aca="false">B26&amp;" "&amp;C26&amp;" "&amp;ROUND(D26,3)&amp;" "&amp;E26&amp;" "&amp;F26&amp;" "&amp;ROUND(G26,3)&amp;" "&amp;H26&amp;" "&amp;I26&amp;" "&amp;ROUND(J26,3)&amp;" "&amp;K26&amp;" "&amp;L26&amp;" "&amp;ROUND(M26,3)</f>
        <v>vsoi = 0 rsoi0 = 0 asoi = 0 rc0 = 1.3</v>
      </c>
    </row>
    <row r="27" customFormat="false" ht="16" hidden="false" customHeight="fals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6" hidden="false" customHeight="false" outlineLevel="0" collapsed="false">
      <c r="B28" s="60"/>
      <c r="C28" s="24"/>
      <c r="D28" s="24"/>
      <c r="E28" s="25"/>
      <c r="F28" s="25"/>
      <c r="G28" s="45"/>
      <c r="H28" s="45"/>
      <c r="I28" s="45"/>
      <c r="J28" s="45"/>
      <c r="K28" s="45"/>
      <c r="L28" s="45"/>
      <c r="M28" s="46"/>
      <c r="N28" s="0"/>
    </row>
    <row r="29" customFormat="false" ht="15" hidden="false" customHeight="false" outlineLevel="0" collapsed="false">
      <c r="B29" s="28"/>
      <c r="C29" s="29"/>
      <c r="D29" s="27"/>
      <c r="E29" s="27"/>
      <c r="F29" s="27"/>
      <c r="G29" s="31"/>
      <c r="H29" s="31"/>
      <c r="I29" s="31"/>
      <c r="J29" s="31"/>
      <c r="K29" s="31"/>
      <c r="L29" s="31"/>
      <c r="M29" s="30"/>
      <c r="N29" s="0"/>
    </row>
    <row r="30" customFormat="false" ht="16" hidden="false" customHeight="false" outlineLevel="0" collapsed="false">
      <c r="B30" s="3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30"/>
      <c r="N30" s="0"/>
    </row>
    <row r="31" customFormat="false" ht="16" hidden="false" customHeight="false" outlineLevel="0" collapsed="false">
      <c r="B31" s="32" t="s">
        <v>19</v>
      </c>
      <c r="C31" s="27"/>
      <c r="D31" s="35" t="str">
        <f aca="false">GLOBALS!T7</f>
        <v>112</v>
      </c>
      <c r="E31" s="32" t="s">
        <v>26</v>
      </c>
      <c r="F31" s="27"/>
      <c r="G31" s="31" t="n">
        <f aca="false">D31^(1/3)</f>
        <v>4.82028452835046</v>
      </c>
      <c r="H31" s="31"/>
      <c r="I31" s="31"/>
      <c r="J31" s="31"/>
      <c r="K31" s="39"/>
      <c r="L31" s="27"/>
      <c r="M31" s="30"/>
      <c r="N31" s="0"/>
    </row>
    <row r="32" customFormat="false" ht="16" hidden="false" customHeight="false" outlineLevel="0" collapsed="false">
      <c r="B32" s="32" t="s">
        <v>20</v>
      </c>
      <c r="C32" s="27"/>
      <c r="D32" s="35" t="n">
        <f aca="false">GLOBALS!T8</f>
        <v>50</v>
      </c>
      <c r="E32" s="32" t="s">
        <v>27</v>
      </c>
      <c r="F32" s="27"/>
      <c r="G32" s="27" t="n">
        <f aca="false">D31-D32</f>
        <v>62</v>
      </c>
      <c r="H32" s="27"/>
      <c r="I32" s="27"/>
      <c r="J32" s="31"/>
      <c r="K32" s="41"/>
      <c r="L32" s="27"/>
      <c r="M32" s="30"/>
      <c r="N32" s="0"/>
    </row>
    <row r="33" customFormat="false" ht="16" hidden="false" customHeight="false" outlineLevel="0" collapsed="false">
      <c r="B33" s="32" t="s">
        <v>29</v>
      </c>
      <c r="C33" s="27"/>
      <c r="D33" s="40" t="n">
        <f aca="false">GLOBALS!T9</f>
        <v>23</v>
      </c>
      <c r="E33" s="32" t="s">
        <v>30</v>
      </c>
      <c r="F33" s="27"/>
      <c r="G33" s="27" t="n">
        <f aca="false">G32-D32</f>
        <v>12</v>
      </c>
      <c r="H33" s="27"/>
      <c r="I33" s="27"/>
      <c r="J33" s="27"/>
      <c r="K33" s="29"/>
      <c r="L33" s="27"/>
      <c r="M33" s="30"/>
      <c r="N33" s="0"/>
    </row>
    <row r="34" customFormat="false" ht="15" hidden="false" customHeight="false" outlineLevel="0" collapsed="false">
      <c r="B34" s="63"/>
      <c r="C34" s="64"/>
      <c r="D34" s="64"/>
      <c r="E34" s="27"/>
      <c r="F34" s="27"/>
      <c r="G34" s="27"/>
      <c r="H34" s="27"/>
      <c r="I34" s="27"/>
      <c r="J34" s="27"/>
      <c r="K34" s="27"/>
      <c r="L34" s="27"/>
      <c r="M34" s="30"/>
      <c r="N34" s="0"/>
    </row>
    <row r="35" customFormat="false" ht="15" hidden="false" customHeight="false" outlineLevel="0" collapsed="false">
      <c r="B35" s="32" t="s">
        <v>48</v>
      </c>
      <c r="C35" s="27" t="s">
        <v>49</v>
      </c>
      <c r="D35" s="31" t="n">
        <v>0</v>
      </c>
      <c r="E35" s="31" t="s">
        <v>50</v>
      </c>
      <c r="F35" s="31" t="s">
        <v>49</v>
      </c>
      <c r="G35" s="31" t="n">
        <v>0</v>
      </c>
      <c r="H35" s="31" t="s">
        <v>51</v>
      </c>
      <c r="I35" s="31" t="s">
        <v>49</v>
      </c>
      <c r="J35" s="31" t="n">
        <v>0</v>
      </c>
      <c r="K35" s="31"/>
      <c r="L35" s="31"/>
      <c r="M35" s="52"/>
      <c r="N35" s="0"/>
    </row>
    <row r="36" customFormat="false" ht="15" hidden="false" customHeight="false" outlineLevel="0" collapsed="false">
      <c r="B36" s="32" t="s">
        <v>52</v>
      </c>
      <c r="C36" s="27" t="s">
        <v>49</v>
      </c>
      <c r="D36" s="31" t="n">
        <v>0</v>
      </c>
      <c r="E36" s="31" t="s">
        <v>53</v>
      </c>
      <c r="F36" s="31" t="s">
        <v>49</v>
      </c>
      <c r="G36" s="31" t="n">
        <v>0</v>
      </c>
      <c r="H36" s="31" t="s">
        <v>54</v>
      </c>
      <c r="I36" s="31" t="s">
        <v>49</v>
      </c>
      <c r="J36" s="31" t="n">
        <v>0</v>
      </c>
      <c r="K36" s="31"/>
      <c r="L36" s="31"/>
      <c r="M36" s="52"/>
      <c r="N36" s="0"/>
    </row>
    <row r="37" customFormat="false" ht="15" hidden="false" customHeight="false" outlineLevel="0" collapsed="false">
      <c r="B37" s="32" t="s">
        <v>55</v>
      </c>
      <c r="C37" s="27" t="s">
        <v>49</v>
      </c>
      <c r="D37" s="31" t="n">
        <v>0</v>
      </c>
      <c r="E37" s="31" t="s">
        <v>56</v>
      </c>
      <c r="F37" s="31" t="s">
        <v>49</v>
      </c>
      <c r="G37" s="31" t="n">
        <v>0</v>
      </c>
      <c r="H37" s="31" t="s">
        <v>57</v>
      </c>
      <c r="I37" s="31" t="s">
        <v>49</v>
      </c>
      <c r="J37" s="31" t="n">
        <v>0</v>
      </c>
      <c r="K37" s="31"/>
      <c r="L37" s="31"/>
      <c r="M37" s="52"/>
      <c r="N37" s="0"/>
    </row>
    <row r="38" customFormat="false" ht="15" hidden="false" customHeight="false" outlineLevel="0" collapsed="false">
      <c r="B38" s="32" t="s">
        <v>58</v>
      </c>
      <c r="C38" s="27" t="s">
        <v>49</v>
      </c>
      <c r="D38" s="31" t="n">
        <v>0</v>
      </c>
      <c r="E38" s="31" t="s">
        <v>59</v>
      </c>
      <c r="F38" s="31" t="s">
        <v>49</v>
      </c>
      <c r="G38" s="31" t="n">
        <v>0</v>
      </c>
      <c r="H38" s="31" t="s">
        <v>60</v>
      </c>
      <c r="I38" s="31" t="s">
        <v>49</v>
      </c>
      <c r="J38" s="31" t="n">
        <v>0</v>
      </c>
      <c r="K38" s="64"/>
      <c r="L38" s="64"/>
      <c r="M38" s="66"/>
      <c r="N38" s="0"/>
    </row>
    <row r="39" customFormat="false" ht="16" hidden="false" customHeight="false" outlineLevel="0" collapsed="false">
      <c r="B39" s="47" t="s">
        <v>61</v>
      </c>
      <c r="C39" s="48" t="s">
        <v>49</v>
      </c>
      <c r="D39" s="79" t="n">
        <v>0</v>
      </c>
      <c r="E39" s="49" t="s">
        <v>62</v>
      </c>
      <c r="F39" s="49" t="s">
        <v>49</v>
      </c>
      <c r="G39" s="79" t="n">
        <v>0</v>
      </c>
      <c r="H39" s="49" t="s">
        <v>63</v>
      </c>
      <c r="I39" s="49" t="s">
        <v>49</v>
      </c>
      <c r="J39" s="79" t="n">
        <v>0</v>
      </c>
      <c r="K39" s="49" t="s">
        <v>64</v>
      </c>
      <c r="L39" s="49" t="s">
        <v>49</v>
      </c>
      <c r="M39" s="50" t="n">
        <v>0</v>
      </c>
      <c r="N39" s="0"/>
    </row>
    <row r="40" customFormat="false" ht="16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6" hidden="false" customHeight="false" outlineLevel="0" collapsed="false">
      <c r="B41" s="60"/>
      <c r="C41" s="24"/>
      <c r="D41" s="24"/>
      <c r="E41" s="25"/>
      <c r="F41" s="25"/>
      <c r="G41" s="45"/>
      <c r="H41" s="45"/>
      <c r="I41" s="45"/>
      <c r="J41" s="45"/>
      <c r="K41" s="45"/>
      <c r="L41" s="45"/>
      <c r="M41" s="46"/>
      <c r="N41" s="0"/>
    </row>
    <row r="42" customFormat="false" ht="15" hidden="false" customHeight="false" outlineLevel="0" collapsed="false">
      <c r="B42" s="28"/>
      <c r="C42" s="29"/>
      <c r="D42" s="27"/>
      <c r="E42" s="27"/>
      <c r="F42" s="27"/>
      <c r="G42" s="31"/>
      <c r="H42" s="31"/>
      <c r="I42" s="31"/>
      <c r="J42" s="31"/>
      <c r="K42" s="31"/>
      <c r="L42" s="31"/>
      <c r="M42" s="30"/>
      <c r="N42" s="0"/>
    </row>
    <row r="43" customFormat="false" ht="16" hidden="false" customHeight="false" outlineLevel="0" collapsed="false">
      <c r="B43" s="32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30"/>
      <c r="N43" s="0"/>
    </row>
    <row r="44" customFormat="false" ht="16" hidden="false" customHeight="false" outlineLevel="0" collapsed="false">
      <c r="B44" s="32" t="s">
        <v>19</v>
      </c>
      <c r="C44" s="27"/>
      <c r="D44" s="35" t="str">
        <f aca="false">GLOBALS!T7</f>
        <v>112</v>
      </c>
      <c r="E44" s="32" t="s">
        <v>26</v>
      </c>
      <c r="F44" s="27"/>
      <c r="G44" s="31" t="n">
        <f aca="false">D44^(1/3)</f>
        <v>4.82028452835046</v>
      </c>
      <c r="H44" s="31"/>
      <c r="I44" s="31"/>
      <c r="J44" s="31"/>
      <c r="K44" s="39"/>
      <c r="L44" s="27"/>
      <c r="M44" s="30"/>
      <c r="N44" s="0"/>
    </row>
    <row r="45" customFormat="false" ht="16" hidden="false" customHeight="false" outlineLevel="0" collapsed="false">
      <c r="B45" s="32" t="s">
        <v>20</v>
      </c>
      <c r="C45" s="27"/>
      <c r="D45" s="35" t="n">
        <f aca="false">GLOBALS!T8</f>
        <v>50</v>
      </c>
      <c r="E45" s="32" t="s">
        <v>27</v>
      </c>
      <c r="F45" s="27"/>
      <c r="G45" s="27" t="n">
        <f aca="false">D44-D45</f>
        <v>62</v>
      </c>
      <c r="H45" s="27"/>
      <c r="I45" s="27"/>
      <c r="J45" s="31"/>
      <c r="K45" s="41"/>
      <c r="L45" s="27"/>
      <c r="M45" s="30"/>
      <c r="N45" s="0"/>
    </row>
    <row r="46" customFormat="false" ht="16" hidden="false" customHeight="false" outlineLevel="0" collapsed="false">
      <c r="B46" s="32" t="s">
        <v>29</v>
      </c>
      <c r="C46" s="27"/>
      <c r="D46" s="40" t="n">
        <f aca="false">GLOBALS!T9</f>
        <v>23</v>
      </c>
      <c r="E46" s="32" t="s">
        <v>30</v>
      </c>
      <c r="F46" s="27"/>
      <c r="G46" s="27" t="n">
        <f aca="false">G45-D45</f>
        <v>12</v>
      </c>
      <c r="H46" s="27"/>
      <c r="I46" s="27"/>
      <c r="J46" s="27"/>
      <c r="K46" s="29"/>
      <c r="L46" s="27"/>
      <c r="M46" s="30"/>
      <c r="N46" s="0"/>
    </row>
    <row r="47" customFormat="false" ht="15" hidden="false" customHeight="false" outlineLevel="0" collapsed="false">
      <c r="B47" s="63"/>
      <c r="C47" s="64"/>
      <c r="D47" s="64"/>
      <c r="E47" s="27"/>
      <c r="F47" s="27"/>
      <c r="G47" s="27"/>
      <c r="H47" s="27"/>
      <c r="I47" s="27"/>
      <c r="J47" s="27"/>
      <c r="K47" s="27"/>
      <c r="L47" s="27"/>
      <c r="M47" s="30"/>
      <c r="N47" s="0"/>
    </row>
    <row r="48" customFormat="false" ht="15" hidden="false" customHeight="false" outlineLevel="0" collapsed="false">
      <c r="B48" s="32" t="s">
        <v>48</v>
      </c>
      <c r="C48" s="27" t="s">
        <v>49</v>
      </c>
      <c r="D48" s="31" t="n">
        <v>0</v>
      </c>
      <c r="E48" s="31" t="s">
        <v>50</v>
      </c>
      <c r="F48" s="31" t="s">
        <v>49</v>
      </c>
      <c r="G48" s="31" t="n">
        <v>0</v>
      </c>
      <c r="H48" s="31" t="s">
        <v>51</v>
      </c>
      <c r="I48" s="31" t="s">
        <v>49</v>
      </c>
      <c r="J48" s="31" t="n">
        <v>0</v>
      </c>
      <c r="K48" s="31"/>
      <c r="L48" s="31"/>
      <c r="M48" s="52"/>
      <c r="N48" s="0"/>
    </row>
    <row r="49" customFormat="false" ht="15" hidden="false" customHeight="false" outlineLevel="0" collapsed="false">
      <c r="B49" s="32" t="s">
        <v>52</v>
      </c>
      <c r="C49" s="27" t="s">
        <v>49</v>
      </c>
      <c r="D49" s="31" t="n">
        <v>0</v>
      </c>
      <c r="E49" s="31" t="s">
        <v>53</v>
      </c>
      <c r="F49" s="31" t="s">
        <v>49</v>
      </c>
      <c r="G49" s="31" t="n">
        <v>0</v>
      </c>
      <c r="H49" s="31" t="s">
        <v>54</v>
      </c>
      <c r="I49" s="31" t="s">
        <v>49</v>
      </c>
      <c r="J49" s="31" t="n">
        <v>0</v>
      </c>
      <c r="K49" s="31"/>
      <c r="L49" s="31"/>
      <c r="M49" s="52"/>
      <c r="N49" s="0"/>
    </row>
    <row r="50" customFormat="false" ht="15" hidden="false" customHeight="false" outlineLevel="0" collapsed="false">
      <c r="B50" s="32" t="s">
        <v>55</v>
      </c>
      <c r="C50" s="27" t="s">
        <v>49</v>
      </c>
      <c r="D50" s="31" t="n">
        <v>0</v>
      </c>
      <c r="E50" s="31" t="s">
        <v>56</v>
      </c>
      <c r="F50" s="31" t="s">
        <v>49</v>
      </c>
      <c r="G50" s="31" t="n">
        <v>0</v>
      </c>
      <c r="H50" s="31" t="s">
        <v>57</v>
      </c>
      <c r="I50" s="31" t="s">
        <v>49</v>
      </c>
      <c r="J50" s="31" t="n">
        <v>0</v>
      </c>
      <c r="K50" s="31"/>
      <c r="L50" s="31"/>
      <c r="M50" s="52"/>
      <c r="N50" s="0"/>
    </row>
    <row r="51" customFormat="false" ht="15" hidden="false" customHeight="false" outlineLevel="0" collapsed="false">
      <c r="B51" s="32" t="s">
        <v>58</v>
      </c>
      <c r="C51" s="27" t="s">
        <v>49</v>
      </c>
      <c r="D51" s="31" t="n">
        <v>0</v>
      </c>
      <c r="E51" s="31" t="s">
        <v>59</v>
      </c>
      <c r="F51" s="31" t="s">
        <v>49</v>
      </c>
      <c r="G51" s="31" t="n">
        <v>0</v>
      </c>
      <c r="H51" s="31" t="s">
        <v>60</v>
      </c>
      <c r="I51" s="31" t="s">
        <v>49</v>
      </c>
      <c r="J51" s="31" t="n">
        <v>0</v>
      </c>
      <c r="K51" s="64"/>
      <c r="L51" s="64"/>
      <c r="M51" s="66"/>
      <c r="N51" s="0"/>
    </row>
    <row r="52" customFormat="false" ht="16" hidden="false" customHeight="false" outlineLevel="0" collapsed="false">
      <c r="B52" s="47" t="s">
        <v>61</v>
      </c>
      <c r="C52" s="48" t="s">
        <v>49</v>
      </c>
      <c r="D52" s="79" t="n">
        <v>0</v>
      </c>
      <c r="E52" s="49" t="s">
        <v>62</v>
      </c>
      <c r="F52" s="49" t="s">
        <v>49</v>
      </c>
      <c r="G52" s="79" t="n">
        <v>0</v>
      </c>
      <c r="H52" s="49" t="s">
        <v>63</v>
      </c>
      <c r="I52" s="49" t="s">
        <v>49</v>
      </c>
      <c r="J52" s="79" t="n">
        <v>0</v>
      </c>
      <c r="K52" s="49" t="s">
        <v>64</v>
      </c>
      <c r="L52" s="49" t="s">
        <v>49</v>
      </c>
      <c r="M52" s="50" t="n">
        <v>0</v>
      </c>
      <c r="N52" s="0"/>
    </row>
    <row r="53" customFormat="false" ht="16" hidden="false" customHeight="false" outlineLevel="0" collapsed="false"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</row>
    <row r="54" customFormat="false" ht="16" hidden="false" customHeight="false" outlineLevel="0" collapsed="false">
      <c r="B54" s="60" t="s">
        <v>190</v>
      </c>
      <c r="C54" s="24"/>
      <c r="D54" s="24" t="s">
        <v>196</v>
      </c>
      <c r="E54" s="25"/>
      <c r="F54" s="25"/>
      <c r="G54" s="45"/>
      <c r="H54" s="45"/>
      <c r="I54" s="45"/>
      <c r="J54" s="45"/>
      <c r="K54" s="45"/>
      <c r="L54" s="45"/>
      <c r="M54" s="26" t="s">
        <v>24</v>
      </c>
      <c r="N54" s="0"/>
    </row>
    <row r="55" customFormat="false" ht="15" hidden="false" customHeight="false" outlineLevel="0" collapsed="false">
      <c r="B55" s="28" t="s">
        <v>197</v>
      </c>
      <c r="C55" s="29"/>
      <c r="D55" s="27"/>
      <c r="E55" s="27"/>
      <c r="F55" s="27"/>
      <c r="G55" s="31"/>
      <c r="H55" s="31"/>
      <c r="I55" s="31"/>
      <c r="J55" s="31"/>
      <c r="K55" s="31"/>
      <c r="L55" s="31"/>
      <c r="M55" s="30"/>
      <c r="N55" s="0"/>
    </row>
    <row r="56" customFormat="false" ht="16" hidden="false" customHeight="false" outlineLevel="0" collapsed="false">
      <c r="B56" s="32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30"/>
      <c r="N56" s="0"/>
    </row>
    <row r="57" customFormat="false" ht="16" hidden="false" customHeight="false" outlineLevel="0" collapsed="false">
      <c r="B57" s="32" t="s">
        <v>19</v>
      </c>
      <c r="C57" s="27"/>
      <c r="D57" s="35" t="str">
        <f aca="false">GLOBALS!T7</f>
        <v>112</v>
      </c>
      <c r="E57" s="32" t="s">
        <v>26</v>
      </c>
      <c r="F57" s="27"/>
      <c r="G57" s="31" t="n">
        <f aca="false">D57^(1/3)</f>
        <v>4.82028452835046</v>
      </c>
      <c r="H57" s="31" t="s">
        <v>198</v>
      </c>
      <c r="I57" s="31"/>
      <c r="J57" s="54" t="n">
        <v>73</v>
      </c>
      <c r="K57" s="39"/>
      <c r="L57" s="27"/>
      <c r="M57" s="30"/>
      <c r="N57" s="0"/>
    </row>
    <row r="58" customFormat="false" ht="16" hidden="false" customHeight="false" outlineLevel="0" collapsed="false">
      <c r="B58" s="32" t="s">
        <v>20</v>
      </c>
      <c r="C58" s="27"/>
      <c r="D58" s="35" t="n">
        <f aca="false">GLOBALS!T8</f>
        <v>50</v>
      </c>
      <c r="E58" s="32" t="s">
        <v>27</v>
      </c>
      <c r="F58" s="27"/>
      <c r="G58" s="27" t="n">
        <f aca="false">D57-D58</f>
        <v>62</v>
      </c>
      <c r="H58" s="27"/>
      <c r="I58" s="27"/>
      <c r="J58" s="31"/>
      <c r="K58" s="41"/>
      <c r="L58" s="27"/>
      <c r="M58" s="30"/>
      <c r="N58" s="0"/>
    </row>
    <row r="59" customFormat="false" ht="16" hidden="false" customHeight="false" outlineLevel="0" collapsed="false">
      <c r="B59" s="32" t="s">
        <v>29</v>
      </c>
      <c r="C59" s="27"/>
      <c r="D59" s="40" t="n">
        <f aca="false">GLOBALS!T9</f>
        <v>23</v>
      </c>
      <c r="E59" s="32" t="s">
        <v>30</v>
      </c>
      <c r="F59" s="27"/>
      <c r="G59" s="27" t="n">
        <f aca="false">G58-D58</f>
        <v>12</v>
      </c>
      <c r="H59" s="27"/>
      <c r="I59" s="27"/>
      <c r="J59" s="27"/>
      <c r="K59" s="29"/>
      <c r="L59" s="27"/>
      <c r="M59" s="30"/>
      <c r="N59" s="61" t="s">
        <v>199</v>
      </c>
    </row>
    <row r="60" customFormat="false" ht="15" hidden="false" customHeight="false" outlineLevel="0" collapsed="false">
      <c r="B60" s="63"/>
      <c r="C60" s="64"/>
      <c r="D60" s="64"/>
      <c r="E60" s="27"/>
      <c r="F60" s="27"/>
      <c r="G60" s="27"/>
      <c r="H60" s="27"/>
      <c r="I60" s="27"/>
      <c r="J60" s="27"/>
      <c r="K60" s="27"/>
      <c r="L60" s="27"/>
      <c r="M60" s="30"/>
      <c r="N60" s="97" t="s">
        <v>200</v>
      </c>
    </row>
    <row r="61" customFormat="false" ht="15" hidden="false" customHeight="false" outlineLevel="0" collapsed="false">
      <c r="B61" s="32" t="s">
        <v>48</v>
      </c>
      <c r="C61" s="27" t="s">
        <v>49</v>
      </c>
      <c r="D61" s="31" t="n">
        <f aca="false">101.1+(6.051*D58/G57)-(0.248*D59)</f>
        <v>158.162004417489</v>
      </c>
      <c r="E61" s="31" t="s">
        <v>50</v>
      </c>
      <c r="F61" s="31" t="s">
        <v>49</v>
      </c>
      <c r="G61" s="31" t="n">
        <v>1.245</v>
      </c>
      <c r="H61" s="31" t="s">
        <v>51</v>
      </c>
      <c r="I61" s="31" t="s">
        <v>49</v>
      </c>
      <c r="J61" s="31" t="n">
        <f aca="false">0.817-(0.0085*G57)</f>
        <v>0.776027581509021</v>
      </c>
      <c r="K61" s="31"/>
      <c r="L61" s="31"/>
      <c r="M61" s="52"/>
      <c r="N61" s="42" t="str">
        <f aca="false">B61&amp;" "&amp;C61&amp;" "&amp;ROUND(D61,3)&amp;" "&amp;E61&amp;" "&amp;F61&amp;" "&amp;ROUND(G61,3)&amp;" "&amp;H61&amp;" "&amp;I61&amp;" "&amp;ROUND(J61,3)</f>
        <v>v = 158.162 r0 = 1.245 a = 0.776</v>
      </c>
    </row>
    <row r="62" customFormat="false" ht="15" hidden="false" customHeight="false" outlineLevel="0" collapsed="false">
      <c r="B62" s="32" t="s">
        <v>52</v>
      </c>
      <c r="C62" s="27" t="s">
        <v>49</v>
      </c>
      <c r="D62" s="31" t="n">
        <v>0</v>
      </c>
      <c r="E62" s="31" t="s">
        <v>53</v>
      </c>
      <c r="F62" s="31" t="s">
        <v>49</v>
      </c>
      <c r="G62" s="31" t="n">
        <v>0</v>
      </c>
      <c r="H62" s="31" t="s">
        <v>54</v>
      </c>
      <c r="I62" s="31" t="s">
        <v>49</v>
      </c>
      <c r="J62" s="31" t="n">
        <v>0</v>
      </c>
      <c r="K62" s="31"/>
      <c r="L62" s="31"/>
      <c r="M62" s="52"/>
      <c r="N62" s="42" t="str">
        <f aca="false">B62&amp;" "&amp;C62&amp;" "&amp;ROUND(D62,3)&amp;" "&amp;E62&amp;" "&amp;F62&amp;" "&amp;ROUND(G62,3)&amp;" "&amp;H62&amp;" "&amp;I62&amp;" "&amp;ROUND(J62,3)</f>
        <v>vi = 0 ri0 = 0 ai = 0</v>
      </c>
    </row>
    <row r="63" customFormat="false" ht="15" hidden="false" customHeight="false" outlineLevel="0" collapsed="false">
      <c r="B63" s="32" t="s">
        <v>55</v>
      </c>
      <c r="C63" s="27" t="s">
        <v>49</v>
      </c>
      <c r="D63" s="31" t="n">
        <f aca="false">IF(D59&lt;J57,12.64-(1.706*G57)+(0.2*D59),26.82-(1.706*G57)+(0.006*D59))</f>
        <v>9.01659459463412</v>
      </c>
      <c r="E63" s="31" t="s">
        <v>56</v>
      </c>
      <c r="F63" s="31" t="s">
        <v>49</v>
      </c>
      <c r="G63" s="31" t="n">
        <v>1.57</v>
      </c>
      <c r="H63" s="31" t="s">
        <v>57</v>
      </c>
      <c r="I63" s="31" t="s">
        <v>49</v>
      </c>
      <c r="J63" s="31" t="n">
        <f aca="false">0.692-(0.02*G57)</f>
        <v>0.595594309432991</v>
      </c>
      <c r="K63" s="31"/>
      <c r="L63" s="31"/>
      <c r="M63" s="52"/>
      <c r="N63" s="42" t="str">
        <f aca="false">B63&amp;" "&amp;C63&amp;" "&amp;ROUND(D63,3)&amp;" "&amp;E63&amp;" "&amp;F63&amp;" "&amp;ROUND(G63,3)&amp;" "&amp;H63&amp;" "&amp;I63&amp;" "&amp;ROUND(J63,3)</f>
        <v>vsi = 9.017 rsi0 = 1.57 asi = 0.596</v>
      </c>
    </row>
    <row r="64" customFormat="false" ht="15" hidden="false" customHeight="false" outlineLevel="0" collapsed="false">
      <c r="B64" s="32" t="s">
        <v>58</v>
      </c>
      <c r="C64" s="27" t="s">
        <v>49</v>
      </c>
      <c r="D64" s="31" t="n">
        <v>0</v>
      </c>
      <c r="E64" s="31" t="s">
        <v>59</v>
      </c>
      <c r="F64" s="31" t="s">
        <v>49</v>
      </c>
      <c r="G64" s="31" t="n">
        <v>0</v>
      </c>
      <c r="H64" s="31" t="s">
        <v>60</v>
      </c>
      <c r="I64" s="31" t="s">
        <v>49</v>
      </c>
      <c r="J64" s="31" t="n">
        <v>0</v>
      </c>
      <c r="K64" s="64"/>
      <c r="L64" s="64"/>
      <c r="M64" s="66"/>
      <c r="N64" s="42" t="str">
        <f aca="false">B64&amp;" "&amp;C64&amp;" "&amp;ROUND(D64,3)&amp;" "&amp;E64&amp;" "&amp;F64&amp;" "&amp;ROUND(G64,3)&amp;" "&amp;H64&amp;" "&amp;I64&amp;" "&amp;ROUND(J64,3)</f>
        <v>vso = 0 rso0 = 0 aso = 0</v>
      </c>
    </row>
    <row r="65" customFormat="false" ht="16" hidden="false" customHeight="false" outlineLevel="0" collapsed="false">
      <c r="B65" s="47" t="s">
        <v>61</v>
      </c>
      <c r="C65" s="48" t="s">
        <v>49</v>
      </c>
      <c r="D65" s="79" t="n">
        <v>0</v>
      </c>
      <c r="E65" s="49" t="s">
        <v>62</v>
      </c>
      <c r="F65" s="49" t="s">
        <v>49</v>
      </c>
      <c r="G65" s="79" t="n">
        <v>0</v>
      </c>
      <c r="H65" s="49" t="s">
        <v>63</v>
      </c>
      <c r="I65" s="49" t="s">
        <v>49</v>
      </c>
      <c r="J65" s="79" t="n">
        <v>0</v>
      </c>
      <c r="K65" s="49" t="s">
        <v>64</v>
      </c>
      <c r="L65" s="49" t="s">
        <v>49</v>
      </c>
      <c r="M65" s="50" t="n">
        <v>1.3</v>
      </c>
      <c r="N65" s="42" t="str">
        <f aca="false">B65&amp;" "&amp;C65&amp;" "&amp;ROUND(D65,3)&amp;" "&amp;E65&amp;" "&amp;F65&amp;" "&amp;ROUND(G65,3)&amp;" "&amp;H65&amp;" "&amp;I65&amp;" "&amp;ROUND(J65,3)&amp;" "&amp;K65&amp;" "&amp;L65&amp;" "&amp;ROUND(M65,3)</f>
        <v>vsoi = 0 rsoi0 = 0 asoi = 0 rc0 = 1.3</v>
      </c>
    </row>
    <row r="66" customFormat="false" ht="16" hidden="false" customHeight="fals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</row>
    <row r="67" customFormat="false" ht="16" hidden="false" customHeight="false" outlineLevel="0" collapsed="false">
      <c r="B67" s="60" t="s">
        <v>201</v>
      </c>
      <c r="C67" s="24"/>
      <c r="D67" s="24" t="s">
        <v>202</v>
      </c>
      <c r="E67" s="25"/>
      <c r="F67" s="25"/>
      <c r="G67" s="45"/>
      <c r="H67" s="45"/>
      <c r="I67" s="45"/>
      <c r="J67" s="45"/>
      <c r="K67" s="45"/>
      <c r="L67" s="45"/>
      <c r="M67" s="26" t="s">
        <v>24</v>
      </c>
      <c r="N67" s="0"/>
    </row>
    <row r="68" customFormat="false" ht="15" hidden="false" customHeight="false" outlineLevel="0" collapsed="false">
      <c r="B68" s="28" t="s">
        <v>203</v>
      </c>
      <c r="C68" s="29"/>
      <c r="D68" s="27"/>
      <c r="E68" s="27"/>
      <c r="F68" s="27"/>
      <c r="G68" s="31"/>
      <c r="H68" s="31"/>
      <c r="I68" s="31"/>
      <c r="J68" s="31"/>
      <c r="K68" s="31"/>
      <c r="L68" s="31"/>
      <c r="M68" s="30"/>
      <c r="N68" s="0"/>
    </row>
    <row r="69" customFormat="false" ht="16" hidden="false" customHeight="false" outlineLevel="0" collapsed="false">
      <c r="B69" s="32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30"/>
      <c r="N69" s="0"/>
    </row>
    <row r="70" customFormat="false" ht="16" hidden="false" customHeight="false" outlineLevel="0" collapsed="false">
      <c r="B70" s="32" t="s">
        <v>19</v>
      </c>
      <c r="C70" s="27"/>
      <c r="D70" s="35" t="str">
        <f aca="false">GLOBALS!T7</f>
        <v>112</v>
      </c>
      <c r="E70" s="32" t="s">
        <v>26</v>
      </c>
      <c r="F70" s="27"/>
      <c r="G70" s="31" t="n">
        <f aca="false">D70^(1/3)</f>
        <v>4.82028452835046</v>
      </c>
      <c r="H70" s="31"/>
      <c r="I70" s="31"/>
      <c r="J70" s="31"/>
      <c r="K70" s="39"/>
      <c r="L70" s="27"/>
      <c r="M70" s="30"/>
      <c r="N70" s="0"/>
    </row>
    <row r="71" customFormat="false" ht="16" hidden="false" customHeight="false" outlineLevel="0" collapsed="false">
      <c r="B71" s="32" t="s">
        <v>20</v>
      </c>
      <c r="C71" s="27"/>
      <c r="D71" s="35" t="n">
        <f aca="false">GLOBALS!T8</f>
        <v>50</v>
      </c>
      <c r="E71" s="32" t="s">
        <v>27</v>
      </c>
      <c r="F71" s="27"/>
      <c r="G71" s="27" t="n">
        <f aca="false">D70-D71</f>
        <v>62</v>
      </c>
      <c r="H71" s="27"/>
      <c r="I71" s="27"/>
      <c r="J71" s="31"/>
      <c r="K71" s="41"/>
      <c r="L71" s="27"/>
      <c r="M71" s="30"/>
      <c r="N71" s="0"/>
    </row>
    <row r="72" customFormat="false" ht="16" hidden="false" customHeight="false" outlineLevel="0" collapsed="false">
      <c r="B72" s="32" t="s">
        <v>29</v>
      </c>
      <c r="C72" s="27"/>
      <c r="D72" s="40" t="n">
        <f aca="false">GLOBALS!T9</f>
        <v>23</v>
      </c>
      <c r="E72" s="32" t="s">
        <v>30</v>
      </c>
      <c r="F72" s="27"/>
      <c r="G72" s="27" t="n">
        <f aca="false">G71-D71</f>
        <v>12</v>
      </c>
      <c r="H72" s="27"/>
      <c r="I72" s="27"/>
      <c r="J72" s="27"/>
      <c r="K72" s="29"/>
      <c r="L72" s="27"/>
      <c r="M72" s="30"/>
      <c r="N72" s="61" t="s">
        <v>204</v>
      </c>
    </row>
    <row r="73" customFormat="false" ht="15" hidden="false" customHeight="false" outlineLevel="0" collapsed="false">
      <c r="B73" s="63"/>
      <c r="C73" s="64"/>
      <c r="D73" s="64"/>
      <c r="E73" s="27"/>
      <c r="F73" s="27"/>
      <c r="G73" s="27"/>
      <c r="H73" s="27"/>
      <c r="I73" s="27"/>
      <c r="J73" s="27"/>
      <c r="K73" s="27"/>
      <c r="L73" s="27"/>
      <c r="M73" s="30"/>
      <c r="N73" s="98" t="s">
        <v>205</v>
      </c>
    </row>
    <row r="74" customFormat="false" ht="15" hidden="false" customHeight="false" outlineLevel="0" collapsed="false">
      <c r="B74" s="32" t="s">
        <v>48</v>
      </c>
      <c r="C74" s="27" t="s">
        <v>49</v>
      </c>
      <c r="D74" s="31" t="n">
        <f aca="false">101.1+(6.051*D71/G70)+(-0.248*D72)</f>
        <v>158.162004417489</v>
      </c>
      <c r="E74" s="31" t="s">
        <v>50</v>
      </c>
      <c r="F74" s="31" t="s">
        <v>49</v>
      </c>
      <c r="G74" s="31" t="n">
        <v>1.245</v>
      </c>
      <c r="H74" s="31" t="s">
        <v>51</v>
      </c>
      <c r="I74" s="31" t="s">
        <v>49</v>
      </c>
      <c r="J74" s="31" t="n">
        <f aca="false">0.817+(-0.0085*G70)</f>
        <v>0.776027581509021</v>
      </c>
      <c r="K74" s="31"/>
      <c r="L74" s="31"/>
      <c r="M74" s="52"/>
      <c r="N74" s="42" t="str">
        <f aca="false">B74&amp;" "&amp;C74&amp;" "&amp;ROUND(D74,3)&amp;" "&amp;E74&amp;" "&amp;F74&amp;" "&amp;ROUND(G74,3)&amp;" "&amp;H74&amp;" "&amp;I74&amp;" "&amp;ROUND(J74,3)</f>
        <v>v = 158.162 r0 = 1.245 a = 0.776</v>
      </c>
    </row>
    <row r="75" customFormat="false" ht="15" hidden="false" customHeight="false" outlineLevel="0" collapsed="false">
      <c r="B75" s="32" t="s">
        <v>52</v>
      </c>
      <c r="C75" s="27" t="s">
        <v>49</v>
      </c>
      <c r="D75" s="31" t="n">
        <v>0</v>
      </c>
      <c r="E75" s="31" t="s">
        <v>53</v>
      </c>
      <c r="F75" s="31" t="s">
        <v>49</v>
      </c>
      <c r="G75" s="31" t="n">
        <v>0</v>
      </c>
      <c r="H75" s="31" t="s">
        <v>54</v>
      </c>
      <c r="I75" s="31" t="s">
        <v>49</v>
      </c>
      <c r="J75" s="31" t="n">
        <v>0</v>
      </c>
      <c r="K75" s="31"/>
      <c r="L75" s="31"/>
      <c r="M75" s="52"/>
      <c r="N75" s="42" t="str">
        <f aca="false">B75&amp;" "&amp;C75&amp;" "&amp;ROUND(D75,3)&amp;" "&amp;E75&amp;" "&amp;F75&amp;" "&amp;ROUND(G75,3)&amp;" "&amp;H75&amp;" "&amp;I75&amp;" "&amp;ROUND(J75,3)</f>
        <v>vi = 0 ri0 = 0 ai = 0</v>
      </c>
    </row>
    <row r="76" customFormat="false" ht="15" hidden="false" customHeight="false" outlineLevel="0" collapsed="false">
      <c r="B76" s="32" t="s">
        <v>55</v>
      </c>
      <c r="C76" s="27" t="s">
        <v>49</v>
      </c>
      <c r="D76" s="31" t="n">
        <f aca="false">26.82+(-1.706*G70)+(0.006*D72)</f>
        <v>18.7345945946341</v>
      </c>
      <c r="E76" s="31" t="s">
        <v>56</v>
      </c>
      <c r="F76" s="31" t="s">
        <v>49</v>
      </c>
      <c r="G76" s="31" t="n">
        <v>1.57</v>
      </c>
      <c r="H76" s="31" t="s">
        <v>57</v>
      </c>
      <c r="I76" s="31" t="s">
        <v>49</v>
      </c>
      <c r="J76" s="31" t="n">
        <f aca="false">0.692+(-0.02*G70)</f>
        <v>0.595594309432991</v>
      </c>
      <c r="K76" s="31"/>
      <c r="L76" s="31"/>
      <c r="M76" s="52"/>
      <c r="N76" s="42" t="str">
        <f aca="false">B76&amp;" "&amp;C76&amp;" "&amp;ROUND(D76,3)&amp;" "&amp;E76&amp;" "&amp;F76&amp;" "&amp;ROUND(G76,3)&amp;" "&amp;H76&amp;" "&amp;I76&amp;" "&amp;ROUND(J76,3)</f>
        <v>vsi = 18.735 rsi0 = 1.57 asi = 0.596</v>
      </c>
    </row>
    <row r="77" customFormat="false" ht="15" hidden="false" customHeight="false" outlineLevel="0" collapsed="false">
      <c r="B77" s="32" t="s">
        <v>58</v>
      </c>
      <c r="C77" s="27" t="s">
        <v>49</v>
      </c>
      <c r="D77" s="31" t="n">
        <v>0</v>
      </c>
      <c r="E77" s="31" t="s">
        <v>59</v>
      </c>
      <c r="F77" s="31" t="s">
        <v>49</v>
      </c>
      <c r="G77" s="31" t="n">
        <v>0</v>
      </c>
      <c r="H77" s="31" t="s">
        <v>60</v>
      </c>
      <c r="I77" s="31" t="s">
        <v>49</v>
      </c>
      <c r="J77" s="31" t="n">
        <v>0</v>
      </c>
      <c r="K77" s="64"/>
      <c r="L77" s="64"/>
      <c r="M77" s="66"/>
      <c r="N77" s="42" t="str">
        <f aca="false">B77&amp;" "&amp;C77&amp;" "&amp;ROUND(D77,3)&amp;" "&amp;E77&amp;" "&amp;F77&amp;" "&amp;ROUND(G77,3)&amp;" "&amp;H77&amp;" "&amp;I77&amp;" "&amp;ROUND(J77,3)</f>
        <v>vso = 0 rso0 = 0 aso = 0</v>
      </c>
    </row>
    <row r="78" customFormat="false" ht="16" hidden="false" customHeight="false" outlineLevel="0" collapsed="false">
      <c r="B78" s="47" t="s">
        <v>61</v>
      </c>
      <c r="C78" s="48" t="s">
        <v>49</v>
      </c>
      <c r="D78" s="79" t="n">
        <v>0</v>
      </c>
      <c r="E78" s="49" t="s">
        <v>62</v>
      </c>
      <c r="F78" s="49" t="s">
        <v>49</v>
      </c>
      <c r="G78" s="79" t="n">
        <v>0</v>
      </c>
      <c r="H78" s="49" t="s">
        <v>63</v>
      </c>
      <c r="I78" s="49" t="s">
        <v>49</v>
      </c>
      <c r="J78" s="79" t="n">
        <v>0</v>
      </c>
      <c r="K78" s="49" t="s">
        <v>64</v>
      </c>
      <c r="L78" s="49" t="s">
        <v>49</v>
      </c>
      <c r="M78" s="50" t="n">
        <v>1.3</v>
      </c>
      <c r="N78" s="42" t="str">
        <f aca="false">B78&amp;" "&amp;C78&amp;" "&amp;ROUND(D78,3)&amp;" "&amp;E78&amp;" "&amp;F78&amp;" "&amp;ROUND(G78,3)&amp;" "&amp;H78&amp;" "&amp;I78&amp;" "&amp;ROUND(J78,3)&amp;" "&amp;K78&amp;" "&amp;L78&amp;" "&amp;ROUND(M78,3)</f>
        <v>vsoi = 0 rsoi0 = 0 asoi = 0 rc0 = 1.3</v>
      </c>
    </row>
    <row r="79" customFormat="false" ht="16" hidden="false" customHeight="false" outlineLevel="0" collapsed="false"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</row>
    <row r="80" customFormat="false" ht="16" hidden="false" customHeight="false" outlineLevel="0" collapsed="false">
      <c r="B80" s="60" t="s">
        <v>206</v>
      </c>
      <c r="C80" s="24"/>
      <c r="D80" s="24" t="s">
        <v>207</v>
      </c>
      <c r="E80" s="25"/>
      <c r="F80" s="25"/>
      <c r="G80" s="45"/>
      <c r="H80" s="45"/>
      <c r="I80" s="45"/>
      <c r="J80" s="45"/>
      <c r="K80" s="45"/>
      <c r="L80" s="45"/>
      <c r="M80" s="26" t="s">
        <v>24</v>
      </c>
      <c r="N80" s="0"/>
    </row>
    <row r="81" customFormat="false" ht="15" hidden="false" customHeight="false" outlineLevel="0" collapsed="false">
      <c r="B81" s="28" t="s">
        <v>208</v>
      </c>
      <c r="C81" s="29"/>
      <c r="D81" s="27"/>
      <c r="E81" s="27"/>
      <c r="F81" s="27"/>
      <c r="G81" s="31"/>
      <c r="H81" s="31"/>
      <c r="I81" s="31"/>
      <c r="J81" s="31"/>
      <c r="K81" s="31"/>
      <c r="L81" s="31"/>
      <c r="M81" s="30"/>
      <c r="N81" s="0"/>
    </row>
    <row r="82" customFormat="false" ht="16" hidden="false" customHeight="false" outlineLevel="0" collapsed="false">
      <c r="B82" s="32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30"/>
      <c r="N82" s="0"/>
    </row>
    <row r="83" customFormat="false" ht="16" hidden="false" customHeight="false" outlineLevel="0" collapsed="false">
      <c r="B83" s="32" t="s">
        <v>19</v>
      </c>
      <c r="C83" s="27"/>
      <c r="D83" s="35" t="str">
        <f aca="false">GLOBALS!T7</f>
        <v>112</v>
      </c>
      <c r="E83" s="32"/>
      <c r="F83" s="27"/>
      <c r="G83" s="31"/>
      <c r="H83" s="31"/>
      <c r="I83" s="31"/>
      <c r="J83" s="31"/>
      <c r="K83" s="39"/>
      <c r="L83" s="27"/>
      <c r="M83" s="30"/>
      <c r="N83" s="0"/>
    </row>
    <row r="84" customFormat="false" ht="16" hidden="false" customHeight="false" outlineLevel="0" collapsed="false">
      <c r="B84" s="32" t="s">
        <v>20</v>
      </c>
      <c r="C84" s="27"/>
      <c r="D84" s="35" t="n">
        <f aca="false">GLOBALS!T8</f>
        <v>50</v>
      </c>
      <c r="E84" s="32"/>
      <c r="F84" s="27"/>
      <c r="G84" s="27"/>
      <c r="H84" s="27"/>
      <c r="I84" s="27"/>
      <c r="J84" s="31"/>
      <c r="K84" s="41"/>
      <c r="L84" s="27"/>
      <c r="M84" s="30"/>
      <c r="N84" s="0"/>
    </row>
    <row r="85" customFormat="false" ht="16" hidden="false" customHeight="false" outlineLevel="0" collapsed="false">
      <c r="B85" s="32" t="s">
        <v>29</v>
      </c>
      <c r="C85" s="27"/>
      <c r="D85" s="40" t="n">
        <f aca="false">GLOBALS!T9</f>
        <v>23</v>
      </c>
      <c r="E85" s="32"/>
      <c r="F85" s="27"/>
      <c r="G85" s="27"/>
      <c r="H85" s="27"/>
      <c r="I85" s="27"/>
      <c r="J85" s="27"/>
      <c r="K85" s="29"/>
      <c r="L85" s="27"/>
      <c r="M85" s="30"/>
      <c r="N85" s="61" t="s">
        <v>209</v>
      </c>
    </row>
    <row r="86" customFormat="false" ht="15" hidden="false" customHeight="false" outlineLevel="0" collapsed="false">
      <c r="B86" s="63"/>
      <c r="C86" s="64"/>
      <c r="D86" s="64"/>
      <c r="E86" s="27"/>
      <c r="F86" s="27"/>
      <c r="G86" s="27"/>
      <c r="H86" s="27"/>
      <c r="I86" s="27"/>
      <c r="J86" s="27"/>
      <c r="K86" s="27"/>
      <c r="L86" s="27"/>
      <c r="M86" s="30"/>
      <c r="N86" s="99" t="s">
        <v>210</v>
      </c>
    </row>
    <row r="87" customFormat="false" ht="15" hidden="false" customHeight="false" outlineLevel="0" collapsed="false">
      <c r="B87" s="32" t="s">
        <v>48</v>
      </c>
      <c r="C87" s="27" t="s">
        <v>49</v>
      </c>
      <c r="D87" s="31" t="n">
        <v>207</v>
      </c>
      <c r="E87" s="31" t="s">
        <v>50</v>
      </c>
      <c r="F87" s="31" t="s">
        <v>49</v>
      </c>
      <c r="G87" s="31" t="n">
        <v>1.3</v>
      </c>
      <c r="H87" s="31" t="s">
        <v>51</v>
      </c>
      <c r="I87" s="31" t="s">
        <v>49</v>
      </c>
      <c r="J87" s="31" t="n">
        <v>0.65</v>
      </c>
      <c r="K87" s="31"/>
      <c r="L87" s="31"/>
      <c r="M87" s="52"/>
      <c r="N87" s="42" t="str">
        <f aca="false">B87&amp;" "&amp;C87&amp;" "&amp;ROUND(D87,3)&amp;" "&amp;E87&amp;" "&amp;F87&amp;" "&amp;ROUND(G87,3)&amp;" "&amp;H87&amp;" "&amp;I87&amp;" "&amp;ROUND(J87,3)</f>
        <v>v = 207 r0 = 1.3 a = 0.65</v>
      </c>
    </row>
    <row r="88" customFormat="false" ht="15" hidden="false" customHeight="false" outlineLevel="0" collapsed="false">
      <c r="B88" s="32" t="s">
        <v>52</v>
      </c>
      <c r="C88" s="27" t="s">
        <v>49</v>
      </c>
      <c r="D88" s="31" t="n">
        <v>28</v>
      </c>
      <c r="E88" s="31" t="s">
        <v>53</v>
      </c>
      <c r="F88" s="31" t="s">
        <v>49</v>
      </c>
      <c r="G88" s="31" t="n">
        <v>1.3</v>
      </c>
      <c r="H88" s="31" t="s">
        <v>54</v>
      </c>
      <c r="I88" s="31" t="s">
        <v>49</v>
      </c>
      <c r="J88" s="31" t="n">
        <v>0.52</v>
      </c>
      <c r="K88" s="31"/>
      <c r="L88" s="31"/>
      <c r="M88" s="52"/>
      <c r="N88" s="42" t="str">
        <f aca="false">B88&amp;" "&amp;C88&amp;" "&amp;ROUND(D88,3)&amp;" "&amp;E88&amp;" "&amp;F88&amp;" "&amp;ROUND(G88,3)&amp;" "&amp;H88&amp;" "&amp;I88&amp;" "&amp;ROUND(J88,3)</f>
        <v>vi = 28 ri0 = 1.3 ai = 0.52</v>
      </c>
    </row>
    <row r="89" customFormat="false" ht="15" hidden="false" customHeight="false" outlineLevel="0" collapsed="false">
      <c r="B89" s="32" t="s">
        <v>55</v>
      </c>
      <c r="C89" s="27" t="s">
        <v>49</v>
      </c>
      <c r="D89" s="31" t="n">
        <v>0</v>
      </c>
      <c r="E89" s="31" t="s">
        <v>56</v>
      </c>
      <c r="F89" s="31" t="s">
        <v>49</v>
      </c>
      <c r="G89" s="31" t="n">
        <v>0</v>
      </c>
      <c r="H89" s="31" t="s">
        <v>57</v>
      </c>
      <c r="I89" s="31" t="s">
        <v>49</v>
      </c>
      <c r="J89" s="31" t="n">
        <v>0</v>
      </c>
      <c r="K89" s="31"/>
      <c r="L89" s="31"/>
      <c r="M89" s="52"/>
      <c r="N89" s="42" t="str">
        <f aca="false">B89&amp;" "&amp;C89&amp;" "&amp;ROUND(D89,3)&amp;" "&amp;E89&amp;" "&amp;F89&amp;" "&amp;ROUND(G89,3)&amp;" "&amp;H89&amp;" "&amp;I89&amp;" "&amp;ROUND(J89,3)</f>
        <v>vsi = 0 rsi0 = 0 asi = 0</v>
      </c>
    </row>
    <row r="90" customFormat="false" ht="15" hidden="false" customHeight="false" outlineLevel="0" collapsed="false">
      <c r="B90" s="32" t="s">
        <v>58</v>
      </c>
      <c r="C90" s="27" t="s">
        <v>49</v>
      </c>
      <c r="D90" s="31" t="n">
        <v>0</v>
      </c>
      <c r="E90" s="31" t="s">
        <v>59</v>
      </c>
      <c r="F90" s="31" t="s">
        <v>49</v>
      </c>
      <c r="G90" s="31" t="n">
        <v>0</v>
      </c>
      <c r="H90" s="31" t="s">
        <v>60</v>
      </c>
      <c r="I90" s="31" t="s">
        <v>49</v>
      </c>
      <c r="J90" s="31" t="n">
        <v>0</v>
      </c>
      <c r="K90" s="64"/>
      <c r="L90" s="64"/>
      <c r="M90" s="66"/>
      <c r="N90" s="42" t="str">
        <f aca="false">B90&amp;" "&amp;C90&amp;" "&amp;ROUND(D90,3)&amp;" "&amp;E90&amp;" "&amp;F90&amp;" "&amp;ROUND(G90,3)&amp;" "&amp;H90&amp;" "&amp;I90&amp;" "&amp;ROUND(J90,3)</f>
        <v>vso = 0 rso0 = 0 aso = 0</v>
      </c>
    </row>
    <row r="91" customFormat="false" ht="16" hidden="false" customHeight="false" outlineLevel="0" collapsed="false">
      <c r="B91" s="47" t="s">
        <v>61</v>
      </c>
      <c r="C91" s="48" t="s">
        <v>49</v>
      </c>
      <c r="D91" s="79" t="n">
        <v>0</v>
      </c>
      <c r="E91" s="49" t="s">
        <v>62</v>
      </c>
      <c r="F91" s="49" t="s">
        <v>49</v>
      </c>
      <c r="G91" s="79" t="n">
        <v>0</v>
      </c>
      <c r="H91" s="49" t="s">
        <v>63</v>
      </c>
      <c r="I91" s="49" t="s">
        <v>49</v>
      </c>
      <c r="J91" s="79" t="n">
        <v>0</v>
      </c>
      <c r="K91" s="49" t="s">
        <v>64</v>
      </c>
      <c r="L91" s="49" t="s">
        <v>49</v>
      </c>
      <c r="M91" s="50" t="n">
        <v>1.4</v>
      </c>
      <c r="N91" s="42" t="str">
        <f aca="false">B91&amp;" "&amp;C91&amp;" "&amp;ROUND(D91,3)&amp;" "&amp;E91&amp;" "&amp;F91&amp;" "&amp;ROUND(G91,3)&amp;" "&amp;H91&amp;" "&amp;I91&amp;" "&amp;ROUND(J91,3)&amp;" "&amp;K91&amp;" "&amp;L91&amp;" "&amp;ROUND(M91,3)</f>
        <v>vsoi = 0 rsoi0 = 0 asoi = 0 rc0 = 1.4</v>
      </c>
    </row>
  </sheetData>
  <hyperlinks>
    <hyperlink ref="N73" r:id="rId1" display="http://dx.doi.org/10.1103/PhysRevC.36.1312"/>
    <hyperlink ref="N86" r:id="rId2" display="http://dx.doi.org/10.1016/0375-9474(69)90601-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AA33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5.75"/>
  <cols>
    <col collapsed="false" hidden="false" max="1025" min="1" style="100" width="12.4241071428571"/>
  </cols>
  <sheetData>
    <row r="1" customFormat="false" ht="15.75" hidden="false" customHeight="true" outlineLevel="0" collapsed="false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2" customFormat="false" ht="15.75" hidden="false" customHeight="true" outlineLevel="0" collapsed="false">
      <c r="A2" s="101"/>
      <c r="B2" s="101" t="s">
        <v>30</v>
      </c>
      <c r="C2" s="101" t="s">
        <v>27</v>
      </c>
      <c r="D2" s="101" t="s">
        <v>20</v>
      </c>
      <c r="E2" s="101" t="s">
        <v>19</v>
      </c>
      <c r="F2" s="101" t="s">
        <v>211</v>
      </c>
      <c r="G2" s="101" t="s">
        <v>212</v>
      </c>
      <c r="H2" s="101" t="s">
        <v>213</v>
      </c>
      <c r="I2" s="101" t="s">
        <v>214</v>
      </c>
      <c r="J2" s="101" t="s">
        <v>215</v>
      </c>
      <c r="K2" s="101" t="s">
        <v>216</v>
      </c>
      <c r="L2" s="101" t="s">
        <v>217</v>
      </c>
      <c r="M2" s="101" t="s">
        <v>218</v>
      </c>
      <c r="N2" s="101" t="s">
        <v>219</v>
      </c>
      <c r="O2" s="101" t="s">
        <v>220</v>
      </c>
      <c r="P2" s="101" t="s">
        <v>221</v>
      </c>
      <c r="Q2" s="101" t="s">
        <v>222</v>
      </c>
      <c r="R2" s="101"/>
      <c r="S2" s="102"/>
      <c r="T2" s="101"/>
      <c r="U2" s="101"/>
      <c r="V2" s="101"/>
      <c r="W2" s="101"/>
      <c r="X2" s="101"/>
      <c r="Y2" s="101"/>
      <c r="Z2" s="101"/>
      <c r="AA2" s="101"/>
    </row>
    <row r="3" customFormat="false" ht="15.75" hidden="false" customHeight="true" outlineLevel="0" collapsed="false">
      <c r="A3" s="101"/>
      <c r="B3" s="101" t="n">
        <v>1</v>
      </c>
      <c r="C3" s="101" t="n">
        <v>1</v>
      </c>
      <c r="D3" s="101" t="n">
        <v>0</v>
      </c>
      <c r="E3" s="101" t="n">
        <v>1</v>
      </c>
      <c r="F3" s="101" t="s">
        <v>223</v>
      </c>
      <c r="G3" s="101" t="str">
        <f aca="false">E3&amp;""&amp;F3</f>
        <v>1nn</v>
      </c>
      <c r="H3" s="101" t="n">
        <v>8071.31714</v>
      </c>
      <c r="I3" s="101" t="n">
        <v>0</v>
      </c>
      <c r="J3" s="101"/>
      <c r="K3" s="101"/>
      <c r="L3" s="101"/>
      <c r="M3" s="101" t="n">
        <v>782.347</v>
      </c>
      <c r="N3" s="101"/>
      <c r="O3" s="101"/>
      <c r="P3" s="101"/>
      <c r="Q3" s="101"/>
      <c r="R3" s="101"/>
      <c r="S3" s="0"/>
      <c r="T3" s="0"/>
      <c r="U3" s="0"/>
      <c r="V3" s="0"/>
      <c r="W3" s="0"/>
      <c r="X3" s="101"/>
      <c r="Y3" s="101"/>
      <c r="Z3" s="101"/>
      <c r="AA3" s="101"/>
    </row>
    <row r="4" customFormat="false" ht="15.75" hidden="false" customHeight="true" outlineLevel="0" collapsed="false">
      <c r="A4" s="101"/>
      <c r="B4" s="101" t="n">
        <v>-1</v>
      </c>
      <c r="C4" s="101" t="n">
        <v>0</v>
      </c>
      <c r="D4" s="101" t="n">
        <v>1</v>
      </c>
      <c r="E4" s="101" t="n">
        <v>1</v>
      </c>
      <c r="F4" s="101" t="s">
        <v>224</v>
      </c>
      <c r="G4" s="101" t="str">
        <f aca="false">E4&amp;""&amp;F4</f>
        <v>1H</v>
      </c>
      <c r="H4" s="101" t="n">
        <v>7288.97059</v>
      </c>
      <c r="I4" s="101"/>
      <c r="J4" s="101" t="n">
        <v>0</v>
      </c>
      <c r="K4" s="101"/>
      <c r="L4" s="101"/>
      <c r="M4" s="101"/>
      <c r="N4" s="101"/>
      <c r="O4" s="101"/>
      <c r="P4" s="101"/>
      <c r="Q4" s="101"/>
      <c r="R4" s="101"/>
      <c r="S4" s="0"/>
      <c r="T4" s="0"/>
      <c r="U4" s="0"/>
      <c r="V4" s="0"/>
      <c r="W4" s="0"/>
      <c r="X4" s="0"/>
      <c r="Y4" s="0"/>
      <c r="Z4" s="0"/>
      <c r="AA4" s="101"/>
    </row>
    <row r="5" customFormat="false" ht="15.75" hidden="false" customHeight="true" outlineLevel="0" collapsed="false">
      <c r="A5" s="101"/>
      <c r="B5" s="101" t="n">
        <v>0</v>
      </c>
      <c r="C5" s="101" t="n">
        <v>1</v>
      </c>
      <c r="D5" s="101" t="n">
        <v>1</v>
      </c>
      <c r="E5" s="101" t="n">
        <v>2</v>
      </c>
      <c r="F5" s="101" t="s">
        <v>224</v>
      </c>
      <c r="G5" s="101" t="str">
        <f aca="false">E5&amp;""&amp;F5</f>
        <v>2H</v>
      </c>
      <c r="H5" s="101" t="n">
        <v>13135.72174</v>
      </c>
      <c r="I5" s="101" t="n">
        <v>2224.57</v>
      </c>
      <c r="J5" s="101" t="n">
        <v>2224.57</v>
      </c>
      <c r="K5" s="101"/>
      <c r="L5" s="101"/>
      <c r="M5" s="101"/>
      <c r="N5" s="101"/>
      <c r="O5" s="101"/>
      <c r="P5" s="101"/>
      <c r="Q5" s="101"/>
      <c r="R5" s="101"/>
      <c r="S5" s="0"/>
      <c r="T5" s="0"/>
      <c r="U5" s="0"/>
      <c r="V5" s="0"/>
      <c r="W5" s="0"/>
      <c r="X5" s="0"/>
      <c r="Y5" s="0"/>
      <c r="Z5" s="0"/>
      <c r="AA5" s="101"/>
    </row>
    <row r="6" customFormat="false" ht="15.75" hidden="false" customHeight="true" outlineLevel="0" collapsed="false">
      <c r="A6" s="101"/>
      <c r="B6" s="101" t="n">
        <v>1</v>
      </c>
      <c r="C6" s="101" t="n">
        <v>2</v>
      </c>
      <c r="D6" s="101" t="n">
        <v>1</v>
      </c>
      <c r="E6" s="101" t="n">
        <v>3</v>
      </c>
      <c r="F6" s="101" t="s">
        <v>224</v>
      </c>
      <c r="G6" s="101" t="str">
        <f aca="false">E6&amp;""&amp;F6</f>
        <v>3H</v>
      </c>
      <c r="H6" s="101" t="n">
        <v>14949.80611</v>
      </c>
      <c r="I6" s="101" t="n">
        <v>6257.23</v>
      </c>
      <c r="J6" s="101"/>
      <c r="K6" s="101" t="n">
        <v>8481.8</v>
      </c>
      <c r="L6" s="101"/>
      <c r="M6" s="101" t="n">
        <v>18.591</v>
      </c>
      <c r="N6" s="101" t="n">
        <v>-13717.01</v>
      </c>
      <c r="O6" s="101"/>
      <c r="P6" s="101"/>
      <c r="Q6" s="101"/>
      <c r="R6" s="101"/>
      <c r="S6" s="0"/>
      <c r="T6" s="0"/>
      <c r="U6" s="0"/>
      <c r="V6" s="0"/>
      <c r="W6" s="0"/>
      <c r="X6" s="0"/>
      <c r="Y6" s="0"/>
      <c r="Z6" s="0"/>
      <c r="AA6" s="101"/>
    </row>
    <row r="7" customFormat="false" ht="15.75" hidden="false" customHeight="true" outlineLevel="0" collapsed="false">
      <c r="A7" s="101"/>
      <c r="B7" s="101" t="n">
        <v>-1</v>
      </c>
      <c r="C7" s="101" t="n">
        <v>1</v>
      </c>
      <c r="D7" s="101" t="n">
        <v>2</v>
      </c>
      <c r="E7" s="101" t="n">
        <v>3</v>
      </c>
      <c r="F7" s="101" t="s">
        <v>225</v>
      </c>
      <c r="G7" s="101" t="str">
        <f aca="false">E7&amp;""&amp;F7</f>
        <v>3He</v>
      </c>
      <c r="H7" s="101" t="n">
        <v>14931.21551</v>
      </c>
      <c r="I7" s="101"/>
      <c r="J7" s="101" t="n">
        <v>5493.48</v>
      </c>
      <c r="K7" s="101"/>
      <c r="L7" s="101" t="n">
        <v>7718.04</v>
      </c>
      <c r="M7" s="101" t="n">
        <v>-13736.01</v>
      </c>
      <c r="N7" s="101"/>
      <c r="O7" s="101"/>
      <c r="P7" s="101"/>
      <c r="Q7" s="101"/>
      <c r="R7" s="101"/>
      <c r="S7" s="0"/>
      <c r="T7" s="0"/>
      <c r="U7" s="0"/>
      <c r="V7" s="0"/>
      <c r="W7" s="0"/>
      <c r="X7" s="0"/>
      <c r="Y7" s="0"/>
      <c r="Z7" s="0"/>
      <c r="AA7" s="101"/>
    </row>
    <row r="8" customFormat="false" ht="15.75" hidden="false" customHeight="true" outlineLevel="0" collapsed="false">
      <c r="A8" s="101"/>
      <c r="B8" s="101" t="n">
        <v>-3</v>
      </c>
      <c r="C8" s="101" t="n">
        <v>0</v>
      </c>
      <c r="D8" s="101" t="n">
        <v>3</v>
      </c>
      <c r="E8" s="101" t="n">
        <v>3</v>
      </c>
      <c r="F8" s="101" t="s">
        <v>226</v>
      </c>
      <c r="G8" s="101" t="str">
        <f aca="false">E8&amp;""&amp;F8</f>
        <v>3Li</v>
      </c>
      <c r="H8" s="101" t="n">
        <v>28667.01</v>
      </c>
      <c r="I8" s="101"/>
      <c r="J8" s="101"/>
      <c r="K8" s="101"/>
      <c r="L8" s="101" t="n">
        <v>-6800.01</v>
      </c>
      <c r="M8" s="101"/>
      <c r="N8" s="101"/>
      <c r="O8" s="101"/>
      <c r="P8" s="101" t="n">
        <v>8242.01</v>
      </c>
      <c r="Q8" s="101"/>
      <c r="R8" s="101"/>
      <c r="S8" s="0"/>
      <c r="T8" s="0"/>
      <c r="U8" s="0"/>
      <c r="V8" s="0"/>
      <c r="W8" s="0"/>
      <c r="X8" s="0"/>
      <c r="Y8" s="0"/>
      <c r="Z8" s="0"/>
      <c r="AA8" s="101"/>
    </row>
    <row r="9" customFormat="false" ht="15.75" hidden="false" customHeight="true" outlineLevel="0" collapsed="false">
      <c r="A9" s="101"/>
      <c r="B9" s="101" t="n">
        <v>2</v>
      </c>
      <c r="C9" s="101" t="n">
        <v>3</v>
      </c>
      <c r="D9" s="101" t="n">
        <v>1</v>
      </c>
      <c r="E9" s="101" t="n">
        <v>4</v>
      </c>
      <c r="F9" s="101" t="s">
        <v>224</v>
      </c>
      <c r="G9" s="101" t="str">
        <f aca="false">E9&amp;""&amp;F9</f>
        <v>4H</v>
      </c>
      <c r="H9" s="101" t="n">
        <v>24621.123</v>
      </c>
      <c r="I9" s="101" t="n">
        <v>-1600</v>
      </c>
      <c r="J9" s="101"/>
      <c r="K9" s="101" t="n">
        <v>4657.23</v>
      </c>
      <c r="L9" s="101"/>
      <c r="M9" s="101" t="n">
        <v>22196.208</v>
      </c>
      <c r="N9" s="101" t="n">
        <v>-702.06</v>
      </c>
      <c r="O9" s="101"/>
      <c r="P9" s="101"/>
      <c r="Q9" s="101" t="n">
        <v>1618.59</v>
      </c>
      <c r="R9" s="101"/>
      <c r="S9" s="0"/>
      <c r="T9" s="0"/>
      <c r="U9" s="0"/>
      <c r="V9" s="0"/>
      <c r="W9" s="0"/>
      <c r="X9" s="0"/>
      <c r="Y9" s="0"/>
      <c r="Z9" s="0"/>
      <c r="AA9" s="101"/>
    </row>
    <row r="10" customFormat="false" ht="15.75" hidden="false" customHeight="true" outlineLevel="0" collapsed="false">
      <c r="A10" s="101"/>
      <c r="B10" s="101" t="n">
        <v>0</v>
      </c>
      <c r="C10" s="101" t="n">
        <v>2</v>
      </c>
      <c r="D10" s="101" t="n">
        <v>2</v>
      </c>
      <c r="E10" s="101" t="n">
        <v>4</v>
      </c>
      <c r="F10" s="101" t="s">
        <v>225</v>
      </c>
      <c r="G10" s="101" t="str">
        <f aca="false">E10&amp;""&amp;F10</f>
        <v>4He</v>
      </c>
      <c r="H10" s="101" t="n">
        <v>2424.91561</v>
      </c>
      <c r="I10" s="101" t="n">
        <v>20577.62</v>
      </c>
      <c r="J10" s="101" t="n">
        <v>19813.86</v>
      </c>
      <c r="K10" s="101"/>
      <c r="L10" s="101"/>
      <c r="M10" s="101" t="n">
        <v>-22898.27</v>
      </c>
      <c r="N10" s="101"/>
      <c r="O10" s="101" t="n">
        <v>0</v>
      </c>
      <c r="P10" s="101"/>
      <c r="Q10" s="101" t="n">
        <v>-34313.01</v>
      </c>
      <c r="R10" s="101"/>
      <c r="S10" s="0"/>
      <c r="T10" s="0"/>
      <c r="U10" s="0"/>
      <c r="V10" s="0"/>
      <c r="W10" s="0"/>
      <c r="X10" s="0"/>
      <c r="Y10" s="0"/>
      <c r="Z10" s="0"/>
      <c r="AA10" s="101"/>
    </row>
    <row r="11" customFormat="false" ht="15.75" hidden="false" customHeight="true" outlineLevel="0" collapsed="false">
      <c r="A11" s="101"/>
      <c r="B11" s="101" t="n">
        <v>-2</v>
      </c>
      <c r="C11" s="101" t="n">
        <v>1</v>
      </c>
      <c r="D11" s="101" t="n">
        <v>3</v>
      </c>
      <c r="E11" s="101" t="n">
        <v>4</v>
      </c>
      <c r="F11" s="101" t="s">
        <v>226</v>
      </c>
      <c r="G11" s="101" t="str">
        <f aca="false">E11&amp;""&amp;F11</f>
        <v>4Li</v>
      </c>
      <c r="H11" s="101" t="n">
        <v>25323.186</v>
      </c>
      <c r="I11" s="101" t="n">
        <v>11415.01</v>
      </c>
      <c r="J11" s="101" t="n">
        <v>-3103</v>
      </c>
      <c r="K11" s="101"/>
      <c r="L11" s="101" t="n">
        <v>2390.48</v>
      </c>
      <c r="M11" s="101"/>
      <c r="N11" s="101"/>
      <c r="O11" s="101"/>
      <c r="P11" s="101" t="n">
        <v>3084.41</v>
      </c>
      <c r="Q11" s="101"/>
      <c r="R11" s="101"/>
      <c r="S11" s="0"/>
      <c r="T11" s="0"/>
      <c r="U11" s="0"/>
      <c r="V11" s="0"/>
      <c r="W11" s="0"/>
      <c r="X11" s="0"/>
      <c r="Y11" s="0"/>
      <c r="Z11" s="0"/>
      <c r="AA11" s="101"/>
    </row>
    <row r="12" customFormat="false" ht="15.75" hidden="false" customHeight="true" outlineLevel="0" collapsed="false">
      <c r="A12" s="101"/>
      <c r="B12" s="101" t="n">
        <v>3</v>
      </c>
      <c r="C12" s="101" t="n">
        <v>4</v>
      </c>
      <c r="D12" s="101" t="n">
        <v>1</v>
      </c>
      <c r="E12" s="101" t="n">
        <v>5</v>
      </c>
      <c r="F12" s="101" t="s">
        <v>224</v>
      </c>
      <c r="G12" s="101" t="str">
        <f aca="false">E12&amp;""&amp;F12</f>
        <v>5H</v>
      </c>
      <c r="H12" s="101" t="n">
        <v>32892.44</v>
      </c>
      <c r="I12" s="101" t="n">
        <v>-200</v>
      </c>
      <c r="J12" s="101"/>
      <c r="K12" s="101" t="n">
        <v>-1800</v>
      </c>
      <c r="L12" s="101"/>
      <c r="M12" s="101" t="n">
        <v>21661.208</v>
      </c>
      <c r="N12" s="101" t="n">
        <v>21213.55</v>
      </c>
      <c r="O12" s="101"/>
      <c r="P12" s="101"/>
      <c r="Q12" s="101" t="n">
        <v>22396.21</v>
      </c>
      <c r="R12" s="101"/>
      <c r="S12" s="0"/>
      <c r="T12" s="0"/>
      <c r="U12" s="0"/>
      <c r="V12" s="0"/>
      <c r="W12" s="0"/>
      <c r="X12" s="0"/>
      <c r="Y12" s="0"/>
      <c r="Z12" s="0"/>
      <c r="AA12" s="101"/>
    </row>
    <row r="13" customFormat="false" ht="15.75" hidden="false" customHeight="true" outlineLevel="0" collapsed="false">
      <c r="A13" s="101"/>
      <c r="B13" s="101" t="n">
        <v>1</v>
      </c>
      <c r="C13" s="101" t="n">
        <v>3</v>
      </c>
      <c r="D13" s="101" t="n">
        <v>2</v>
      </c>
      <c r="E13" s="101" t="n">
        <v>5</v>
      </c>
      <c r="F13" s="101" t="s">
        <v>225</v>
      </c>
      <c r="G13" s="101" t="str">
        <f aca="false">E13&amp;""&amp;F13</f>
        <v>5He</v>
      </c>
      <c r="H13" s="101" t="n">
        <v>11231.233</v>
      </c>
      <c r="I13" s="101" t="n">
        <v>-735</v>
      </c>
      <c r="J13" s="101" t="n">
        <v>20678.86</v>
      </c>
      <c r="K13" s="101" t="n">
        <v>19842.62</v>
      </c>
      <c r="L13" s="101"/>
      <c r="M13" s="101" t="n">
        <v>-447.653</v>
      </c>
      <c r="N13" s="101" t="n">
        <v>-25907.01</v>
      </c>
      <c r="O13" s="101" t="n">
        <v>735</v>
      </c>
      <c r="P13" s="101"/>
      <c r="Q13" s="101" t="n">
        <v>-22163.27</v>
      </c>
      <c r="R13" s="101"/>
      <c r="S13" s="0"/>
      <c r="T13" s="0"/>
      <c r="U13" s="0"/>
      <c r="V13" s="0"/>
      <c r="W13" s="0"/>
      <c r="X13" s="0"/>
      <c r="Y13" s="0"/>
      <c r="Z13" s="0"/>
      <c r="AA13" s="101"/>
    </row>
    <row r="14" customFormat="false" ht="15.75" hidden="false" customHeight="true" outlineLevel="0" collapsed="false">
      <c r="A14" s="101"/>
      <c r="B14" s="101" t="n">
        <v>-1</v>
      </c>
      <c r="C14" s="101" t="n">
        <v>2</v>
      </c>
      <c r="D14" s="101" t="n">
        <v>3</v>
      </c>
      <c r="E14" s="101" t="n">
        <v>5</v>
      </c>
      <c r="F14" s="101" t="s">
        <v>226</v>
      </c>
      <c r="G14" s="101" t="str">
        <f aca="false">E14&amp;""&amp;F14</f>
        <v>5Li</v>
      </c>
      <c r="H14" s="101" t="n">
        <v>11678.886</v>
      </c>
      <c r="I14" s="101" t="n">
        <v>21715.62</v>
      </c>
      <c r="J14" s="101" t="n">
        <v>-1965</v>
      </c>
      <c r="K14" s="101" t="n">
        <v>33131.01</v>
      </c>
      <c r="L14" s="101" t="n">
        <v>17848.86</v>
      </c>
      <c r="M14" s="101" t="n">
        <v>-25460.01</v>
      </c>
      <c r="N14" s="101"/>
      <c r="O14" s="101" t="n">
        <v>1965</v>
      </c>
      <c r="P14" s="101" t="n">
        <v>-20231.21</v>
      </c>
      <c r="Q14" s="101"/>
      <c r="R14" s="101"/>
      <c r="S14" s="0"/>
      <c r="T14" s="0"/>
      <c r="U14" s="0"/>
      <c r="V14" s="0"/>
      <c r="W14" s="0"/>
      <c r="X14" s="0"/>
      <c r="Y14" s="0"/>
      <c r="Z14" s="0"/>
      <c r="AA14" s="101"/>
    </row>
    <row r="15" customFormat="false" ht="15.75" hidden="false" customHeight="true" outlineLevel="0" collapsed="false">
      <c r="A15" s="101"/>
      <c r="B15" s="101" t="n">
        <v>-3</v>
      </c>
      <c r="C15" s="101" t="n">
        <v>1</v>
      </c>
      <c r="D15" s="101" t="n">
        <v>4</v>
      </c>
      <c r="E15" s="101" t="n">
        <v>5</v>
      </c>
      <c r="F15" s="101" t="s">
        <v>227</v>
      </c>
      <c r="G15" s="101" t="str">
        <f aca="false">E15&amp;""&amp;F15</f>
        <v>5Be</v>
      </c>
      <c r="H15" s="101" t="n">
        <v>37139.01</v>
      </c>
      <c r="I15" s="101"/>
      <c r="J15" s="101" t="n">
        <v>-4527.01</v>
      </c>
      <c r="K15" s="101"/>
      <c r="L15" s="101" t="n">
        <v>-7630.01</v>
      </c>
      <c r="M15" s="101"/>
      <c r="N15" s="101"/>
      <c r="O15" s="101"/>
      <c r="P15" s="101" t="n">
        <v>27425.01</v>
      </c>
      <c r="Q15" s="101"/>
      <c r="R15" s="101"/>
      <c r="S15" s="0"/>
      <c r="T15" s="0"/>
      <c r="U15" s="0"/>
      <c r="V15" s="0"/>
      <c r="W15" s="0"/>
      <c r="X15" s="0"/>
      <c r="Y15" s="0"/>
      <c r="Z15" s="0"/>
      <c r="AA15" s="101"/>
    </row>
    <row r="16" customFormat="false" ht="15.75" hidden="false" customHeight="true" outlineLevel="0" collapsed="false">
      <c r="A16" s="101"/>
      <c r="B16" s="101" t="n">
        <v>4</v>
      </c>
      <c r="C16" s="101" t="n">
        <v>5</v>
      </c>
      <c r="D16" s="101" t="n">
        <v>1</v>
      </c>
      <c r="E16" s="101" t="n">
        <v>6</v>
      </c>
      <c r="F16" s="101" t="s">
        <v>224</v>
      </c>
      <c r="G16" s="101" t="str">
        <f aca="false">E16&amp;""&amp;F16</f>
        <v>6H</v>
      </c>
      <c r="H16" s="101" t="n">
        <v>41875.717</v>
      </c>
      <c r="I16" s="101" t="n">
        <v>-911.96</v>
      </c>
      <c r="J16" s="101"/>
      <c r="K16" s="101" t="n">
        <v>-1111.96</v>
      </c>
      <c r="L16" s="101"/>
      <c r="M16" s="101" t="n">
        <v>24283.622</v>
      </c>
      <c r="N16" s="101" t="n">
        <v>27788.84</v>
      </c>
      <c r="O16" s="101"/>
      <c r="P16" s="101"/>
      <c r="Q16" s="101" t="n">
        <v>22573.17</v>
      </c>
      <c r="R16" s="101"/>
      <c r="S16" s="0"/>
      <c r="T16" s="0"/>
      <c r="U16" s="0"/>
      <c r="V16" s="0"/>
      <c r="W16" s="0"/>
      <c r="X16" s="0"/>
      <c r="Y16" s="0"/>
      <c r="Z16" s="0"/>
      <c r="AA16" s="101"/>
    </row>
    <row r="17" customFormat="false" ht="15.75" hidden="false" customHeight="true" outlineLevel="0" collapsed="false">
      <c r="A17" s="101"/>
      <c r="B17" s="101" t="n">
        <v>2</v>
      </c>
      <c r="C17" s="101" t="n">
        <v>4</v>
      </c>
      <c r="D17" s="101" t="n">
        <v>2</v>
      </c>
      <c r="E17" s="101" t="n">
        <v>6</v>
      </c>
      <c r="F17" s="101" t="s">
        <v>225</v>
      </c>
      <c r="G17" s="101" t="str">
        <f aca="false">E17&amp;""&amp;F17</f>
        <v>6He</v>
      </c>
      <c r="H17" s="101" t="n">
        <v>17592.095</v>
      </c>
      <c r="I17" s="101" t="n">
        <v>1710.45</v>
      </c>
      <c r="J17" s="101" t="n">
        <v>22589.32</v>
      </c>
      <c r="K17" s="101" t="n">
        <v>975.45</v>
      </c>
      <c r="L17" s="101"/>
      <c r="M17" s="101" t="n">
        <v>3505.216</v>
      </c>
      <c r="N17" s="101" t="n">
        <v>-782.94</v>
      </c>
      <c r="O17" s="101"/>
      <c r="P17" s="101"/>
      <c r="Q17" s="101" t="n">
        <v>-2158.11</v>
      </c>
      <c r="R17" s="101"/>
      <c r="S17" s="0"/>
      <c r="T17" s="0"/>
      <c r="U17" s="0"/>
      <c r="V17" s="0"/>
      <c r="W17" s="0"/>
      <c r="X17" s="0"/>
      <c r="Y17" s="0"/>
      <c r="Z17" s="0"/>
      <c r="AA17" s="101"/>
    </row>
    <row r="18" customFormat="false" ht="15.75" hidden="false" customHeight="true" outlineLevel="0" collapsed="false">
      <c r="A18" s="101"/>
      <c r="B18" s="101" t="n">
        <v>0</v>
      </c>
      <c r="C18" s="101" t="n">
        <v>3</v>
      </c>
      <c r="D18" s="101" t="n">
        <v>3</v>
      </c>
      <c r="E18" s="101" t="n">
        <v>6</v>
      </c>
      <c r="F18" s="101" t="s">
        <v>226</v>
      </c>
      <c r="G18" s="101" t="str">
        <f aca="false">E18&amp;""&amp;F18</f>
        <v>6Li</v>
      </c>
      <c r="H18" s="101" t="n">
        <v>14086.87893</v>
      </c>
      <c r="I18" s="101" t="n">
        <v>5663.32</v>
      </c>
      <c r="J18" s="101" t="n">
        <v>4433.32</v>
      </c>
      <c r="K18" s="101" t="n">
        <v>27378.94</v>
      </c>
      <c r="L18" s="101" t="n">
        <v>25112.19</v>
      </c>
      <c r="M18" s="101" t="n">
        <v>-4288.155</v>
      </c>
      <c r="N18" s="101" t="n">
        <v>-33233.01</v>
      </c>
      <c r="O18" s="101" t="n">
        <v>-1473.76</v>
      </c>
      <c r="P18" s="101" t="n">
        <v>-26094.53</v>
      </c>
      <c r="Q18" s="101" t="n">
        <v>-31123.01</v>
      </c>
      <c r="R18" s="101"/>
      <c r="S18" s="0"/>
      <c r="T18" s="0"/>
      <c r="U18" s="0"/>
      <c r="V18" s="0"/>
      <c r="W18" s="0"/>
      <c r="X18" s="0"/>
      <c r="Y18" s="0"/>
      <c r="Z18" s="0"/>
      <c r="AA18" s="101"/>
    </row>
    <row r="19" customFormat="false" ht="15.75" hidden="false" customHeight="true" outlineLevel="0" collapsed="false">
      <c r="A19" s="101"/>
      <c r="B19" s="101" t="n">
        <v>-2</v>
      </c>
      <c r="C19" s="101" t="n">
        <v>2</v>
      </c>
      <c r="D19" s="101" t="n">
        <v>4</v>
      </c>
      <c r="E19" s="101" t="n">
        <v>6</v>
      </c>
      <c r="F19" s="101" t="s">
        <v>227</v>
      </c>
      <c r="G19" s="101" t="str">
        <f aca="false">E19&amp;""&amp;F19</f>
        <v>6Be</v>
      </c>
      <c r="H19" s="101" t="n">
        <v>18375.034</v>
      </c>
      <c r="I19" s="101" t="n">
        <v>26835.01</v>
      </c>
      <c r="J19" s="101" t="n">
        <v>592.82</v>
      </c>
      <c r="K19" s="101"/>
      <c r="L19" s="101" t="n">
        <v>-1372.18</v>
      </c>
      <c r="M19" s="101" t="n">
        <v>-28945.01</v>
      </c>
      <c r="N19" s="101"/>
      <c r="O19" s="101"/>
      <c r="P19" s="101" t="n">
        <v>-145.17</v>
      </c>
      <c r="Q19" s="101"/>
      <c r="R19" s="101"/>
      <c r="S19" s="0"/>
      <c r="T19" s="0"/>
      <c r="U19" s="0"/>
      <c r="V19" s="0"/>
      <c r="W19" s="0"/>
      <c r="X19" s="0"/>
      <c r="Y19" s="0"/>
      <c r="Z19" s="0"/>
      <c r="AA19" s="101"/>
    </row>
    <row r="20" customFormat="false" ht="15.75" hidden="false" customHeight="true" outlineLevel="0" collapsed="false">
      <c r="A20" s="101"/>
      <c r="B20" s="101" t="n">
        <v>-4</v>
      </c>
      <c r="C20" s="101" t="n">
        <v>1</v>
      </c>
      <c r="D20" s="101" t="n">
        <v>5</v>
      </c>
      <c r="E20" s="101" t="n">
        <v>6</v>
      </c>
      <c r="F20" s="101" t="s">
        <v>228</v>
      </c>
      <c r="G20" s="101" t="str">
        <f aca="false">E20&amp;""&amp;F20</f>
        <v>6B</v>
      </c>
      <c r="H20" s="101" t="n">
        <v>47320.01</v>
      </c>
      <c r="I20" s="101"/>
      <c r="J20" s="101" t="n">
        <v>-2892.01</v>
      </c>
      <c r="K20" s="101"/>
      <c r="L20" s="101" t="n">
        <v>-7419.01</v>
      </c>
      <c r="M20" s="101"/>
      <c r="N20" s="101"/>
      <c r="O20" s="101"/>
      <c r="P20" s="101" t="n">
        <v>28352.01</v>
      </c>
      <c r="Q20" s="101"/>
      <c r="R20" s="101"/>
      <c r="S20" s="0"/>
      <c r="T20" s="0"/>
      <c r="U20" s="0"/>
      <c r="V20" s="0"/>
      <c r="W20" s="0"/>
      <c r="X20" s="0"/>
      <c r="Y20" s="0"/>
      <c r="Z20" s="0"/>
      <c r="AA20" s="101"/>
    </row>
    <row r="21" customFormat="false" ht="15.75" hidden="false" customHeight="true" outlineLevel="0" collapsed="false">
      <c r="A21" s="101"/>
      <c r="B21" s="101" t="n">
        <v>5</v>
      </c>
      <c r="C21" s="101" t="n">
        <v>6</v>
      </c>
      <c r="D21" s="101" t="n">
        <v>1</v>
      </c>
      <c r="E21" s="101" t="n">
        <v>7</v>
      </c>
      <c r="F21" s="101" t="s">
        <v>224</v>
      </c>
      <c r="G21" s="101" t="str">
        <f aca="false">E21&amp;""&amp;F21</f>
        <v>7H</v>
      </c>
      <c r="H21" s="101" t="n">
        <v>49135.01</v>
      </c>
      <c r="I21" s="101" t="n">
        <v>812.01</v>
      </c>
      <c r="J21" s="101"/>
      <c r="K21" s="101" t="n">
        <v>-100.01</v>
      </c>
      <c r="L21" s="101"/>
      <c r="M21" s="101" t="n">
        <v>23062.01</v>
      </c>
      <c r="N21" s="101" t="n">
        <v>34228.01</v>
      </c>
      <c r="O21" s="101"/>
      <c r="P21" s="101"/>
      <c r="Q21" s="101" t="n">
        <v>23472.01</v>
      </c>
      <c r="R21" s="101"/>
      <c r="S21" s="0"/>
      <c r="T21" s="0"/>
      <c r="U21" s="0"/>
      <c r="V21" s="0"/>
      <c r="W21" s="0"/>
      <c r="X21" s="0"/>
      <c r="Y21" s="0"/>
      <c r="Z21" s="0"/>
      <c r="AA21" s="101"/>
    </row>
    <row r="22" customFormat="false" ht="15.75" hidden="false" customHeight="true" outlineLevel="0" collapsed="false">
      <c r="A22" s="101"/>
      <c r="B22" s="101" t="n">
        <v>3</v>
      </c>
      <c r="C22" s="101" t="n">
        <v>5</v>
      </c>
      <c r="D22" s="101" t="n">
        <v>2</v>
      </c>
      <c r="E22" s="101" t="n">
        <v>7</v>
      </c>
      <c r="F22" s="101" t="s">
        <v>225</v>
      </c>
      <c r="G22" s="101" t="str">
        <f aca="false">E22&amp;""&amp;F22</f>
        <v>7He</v>
      </c>
      <c r="H22" s="101" t="n">
        <v>26073.126</v>
      </c>
      <c r="I22" s="101" t="n">
        <v>-409.71</v>
      </c>
      <c r="J22" s="101" t="n">
        <v>23091.56</v>
      </c>
      <c r="K22" s="101" t="n">
        <v>1300.74</v>
      </c>
      <c r="L22" s="101"/>
      <c r="M22" s="101" t="n">
        <v>11166.021</v>
      </c>
      <c r="N22" s="101" t="n">
        <v>10304.13</v>
      </c>
      <c r="O22" s="101"/>
      <c r="P22" s="101"/>
      <c r="Q22" s="101" t="n">
        <v>3914.93</v>
      </c>
      <c r="R22" s="101"/>
      <c r="S22" s="0"/>
      <c r="T22" s="0"/>
      <c r="U22" s="0"/>
      <c r="V22" s="0"/>
      <c r="W22" s="0"/>
      <c r="X22" s="0"/>
      <c r="Y22" s="0"/>
      <c r="Z22" s="0"/>
      <c r="AA22" s="101"/>
    </row>
    <row r="23" customFormat="false" ht="15.75" hidden="false" customHeight="true" outlineLevel="0" collapsed="false">
      <c r="A23" s="101"/>
      <c r="B23" s="101" t="n">
        <v>1</v>
      </c>
      <c r="C23" s="101" t="n">
        <v>4</v>
      </c>
      <c r="D23" s="101" t="n">
        <v>3</v>
      </c>
      <c r="E23" s="101" t="n">
        <v>7</v>
      </c>
      <c r="F23" s="101" t="s">
        <v>226</v>
      </c>
      <c r="G23" s="101" t="str">
        <f aca="false">E23&amp;""&amp;F23</f>
        <v>7Li</v>
      </c>
      <c r="H23" s="101" t="n">
        <v>14907.1052</v>
      </c>
      <c r="I23" s="101" t="n">
        <v>7251.09</v>
      </c>
      <c r="J23" s="101" t="n">
        <v>9973.96</v>
      </c>
      <c r="K23" s="101" t="n">
        <v>12914.42</v>
      </c>
      <c r="L23" s="101" t="n">
        <v>32563.28</v>
      </c>
      <c r="M23" s="101" t="n">
        <v>-861.893</v>
      </c>
      <c r="N23" s="101" t="n">
        <v>-12769.44</v>
      </c>
      <c r="O23" s="101" t="n">
        <v>-2467.62</v>
      </c>
      <c r="P23" s="101" t="n">
        <v>-34257.58</v>
      </c>
      <c r="Q23" s="101" t="n">
        <v>-11539.25</v>
      </c>
      <c r="R23" s="101"/>
      <c r="S23" s="0"/>
      <c r="T23" s="0"/>
      <c r="U23" s="0"/>
      <c r="V23" s="0"/>
      <c r="W23" s="0"/>
      <c r="X23" s="0"/>
      <c r="Y23" s="0"/>
      <c r="Z23" s="0"/>
      <c r="AA23" s="101"/>
    </row>
    <row r="24" customFormat="false" ht="15.75" hidden="false" customHeight="true" outlineLevel="0" collapsed="false">
      <c r="A24" s="101"/>
      <c r="B24" s="101" t="n">
        <v>-1</v>
      </c>
      <c r="C24" s="101" t="n">
        <v>3</v>
      </c>
      <c r="D24" s="101" t="n">
        <v>4</v>
      </c>
      <c r="E24" s="101" t="n">
        <v>7</v>
      </c>
      <c r="F24" s="101" t="s">
        <v>227</v>
      </c>
      <c r="G24" s="101" t="str">
        <f aca="false">E24&amp;""&amp;F24</f>
        <v>7Be</v>
      </c>
      <c r="H24" s="101" t="n">
        <v>15768.999</v>
      </c>
      <c r="I24" s="101" t="n">
        <v>10677.35</v>
      </c>
      <c r="J24" s="101" t="n">
        <v>5606.85</v>
      </c>
      <c r="K24" s="101" t="n">
        <v>37512.01</v>
      </c>
      <c r="L24" s="101" t="n">
        <v>10040.18</v>
      </c>
      <c r="M24" s="101" t="n">
        <v>-11907.551</v>
      </c>
      <c r="N24" s="101"/>
      <c r="O24" s="101" t="n">
        <v>-1587.13</v>
      </c>
      <c r="P24" s="101" t="n">
        <v>-9112.07</v>
      </c>
      <c r="Q24" s="101" t="n">
        <v>-39622.01</v>
      </c>
      <c r="R24" s="101"/>
      <c r="S24" s="0"/>
      <c r="T24" s="0"/>
      <c r="U24" s="0"/>
      <c r="V24" s="0"/>
      <c r="W24" s="0"/>
      <c r="X24" s="0"/>
      <c r="Y24" s="0"/>
      <c r="Z24" s="0"/>
      <c r="AA24" s="101"/>
    </row>
    <row r="25" customFormat="false" ht="15.75" hidden="false" customHeight="true" outlineLevel="0" collapsed="false">
      <c r="A25" s="101"/>
      <c r="B25" s="101" t="n">
        <v>-3</v>
      </c>
      <c r="C25" s="101" t="n">
        <v>2</v>
      </c>
      <c r="D25" s="101" t="n">
        <v>5</v>
      </c>
      <c r="E25" s="101" t="n">
        <v>7</v>
      </c>
      <c r="F25" s="101" t="s">
        <v>228</v>
      </c>
      <c r="G25" s="101" t="str">
        <f aca="false">E25&amp;""&amp;F25</f>
        <v>7B</v>
      </c>
      <c r="H25" s="101" t="n">
        <v>27676.55</v>
      </c>
      <c r="I25" s="101" t="n">
        <v>27715.01</v>
      </c>
      <c r="J25" s="101" t="n">
        <v>-2012.55</v>
      </c>
      <c r="K25" s="101"/>
      <c r="L25" s="101" t="n">
        <v>-1419.72</v>
      </c>
      <c r="M25" s="101"/>
      <c r="N25" s="101"/>
      <c r="O25" s="101" t="n">
        <v>-3415.01</v>
      </c>
      <c r="P25" s="101" t="n">
        <v>6300.7</v>
      </c>
      <c r="Q25" s="101"/>
      <c r="R25" s="101"/>
      <c r="S25" s="0"/>
      <c r="T25" s="0"/>
      <c r="U25" s="0"/>
      <c r="V25" s="0"/>
      <c r="W25" s="0"/>
      <c r="X25" s="0"/>
      <c r="Y25" s="0"/>
      <c r="Z25" s="0"/>
      <c r="AA25" s="101"/>
    </row>
    <row r="26" customFormat="false" ht="15.75" hidden="false" customHeight="true" outlineLevel="0" collapsed="false">
      <c r="A26" s="101"/>
      <c r="B26" s="101" t="n">
        <v>4</v>
      </c>
      <c r="C26" s="101" t="n">
        <v>6</v>
      </c>
      <c r="D26" s="101" t="n">
        <v>2</v>
      </c>
      <c r="E26" s="101" t="n">
        <v>8</v>
      </c>
      <c r="F26" s="101" t="s">
        <v>225</v>
      </c>
      <c r="G26" s="101" t="str">
        <f aca="false">E26&amp;""&amp;F26</f>
        <v>8He</v>
      </c>
      <c r="H26" s="101" t="n">
        <v>31609.681</v>
      </c>
      <c r="I26" s="101" t="n">
        <v>2534.76</v>
      </c>
      <c r="J26" s="101" t="n">
        <v>24814.01</v>
      </c>
      <c r="K26" s="101" t="n">
        <v>2125.05</v>
      </c>
      <c r="L26" s="101"/>
      <c r="M26" s="101" t="n">
        <v>10663.878</v>
      </c>
      <c r="N26" s="101" t="n">
        <v>26668.01</v>
      </c>
      <c r="O26" s="101"/>
      <c r="P26" s="101"/>
      <c r="Q26" s="101" t="n">
        <v>8631.26</v>
      </c>
      <c r="R26" s="101"/>
      <c r="S26" s="0"/>
      <c r="T26" s="0"/>
      <c r="U26" s="0"/>
      <c r="V26" s="0"/>
      <c r="W26" s="0"/>
      <c r="X26" s="0"/>
      <c r="Y26" s="0"/>
      <c r="Z26" s="0"/>
      <c r="AA26" s="101"/>
    </row>
    <row r="27" customFormat="false" ht="15.75" hidden="false" customHeight="true" outlineLevel="0" collapsed="false">
      <c r="A27" s="101"/>
      <c r="B27" s="101" t="n">
        <v>2</v>
      </c>
      <c r="C27" s="101" t="n">
        <v>5</v>
      </c>
      <c r="D27" s="101" t="n">
        <v>3</v>
      </c>
      <c r="E27" s="101" t="n">
        <v>8</v>
      </c>
      <c r="F27" s="101" t="s">
        <v>226</v>
      </c>
      <c r="G27" s="101" t="str">
        <f aca="false">E27&amp;""&amp;F27</f>
        <v>8Li</v>
      </c>
      <c r="H27" s="101" t="n">
        <v>20945.804</v>
      </c>
      <c r="I27" s="101" t="n">
        <v>2032.62</v>
      </c>
      <c r="J27" s="101" t="n">
        <v>12416.29</v>
      </c>
      <c r="K27" s="101" t="n">
        <v>9283.71</v>
      </c>
      <c r="L27" s="101" t="n">
        <v>35507.85</v>
      </c>
      <c r="M27" s="101" t="n">
        <v>16004.133</v>
      </c>
      <c r="N27" s="101" t="n">
        <v>-1975.77</v>
      </c>
      <c r="O27" s="101" t="n">
        <v>-6100.24</v>
      </c>
      <c r="P27" s="101" t="n">
        <v>-35478.01</v>
      </c>
      <c r="Q27" s="101" t="n">
        <v>-2894.51</v>
      </c>
      <c r="R27" s="101"/>
      <c r="S27" s="0"/>
      <c r="T27" s="0"/>
      <c r="U27" s="0"/>
      <c r="V27" s="0"/>
      <c r="W27" s="0"/>
      <c r="X27" s="0"/>
      <c r="Y27" s="0"/>
      <c r="Z27" s="0"/>
      <c r="AA27" s="101"/>
    </row>
    <row r="28" customFormat="false" ht="15.75" hidden="false" customHeight="true" outlineLevel="0" collapsed="false">
      <c r="A28" s="101"/>
      <c r="B28" s="101" t="n">
        <v>0</v>
      </c>
      <c r="C28" s="101" t="n">
        <v>4</v>
      </c>
      <c r="D28" s="101" t="n">
        <v>4</v>
      </c>
      <c r="E28" s="101" t="n">
        <v>8</v>
      </c>
      <c r="F28" s="101" t="s">
        <v>227</v>
      </c>
      <c r="G28" s="101" t="str">
        <f aca="false">E28&amp;""&amp;F28</f>
        <v>8Be</v>
      </c>
      <c r="H28" s="101" t="n">
        <v>4941.671</v>
      </c>
      <c r="I28" s="101" t="n">
        <v>18898.64</v>
      </c>
      <c r="J28" s="101" t="n">
        <v>17254.4</v>
      </c>
      <c r="K28" s="101" t="n">
        <v>29576</v>
      </c>
      <c r="L28" s="101" t="n">
        <v>27228.36</v>
      </c>
      <c r="M28" s="101" t="n">
        <v>-17979.906</v>
      </c>
      <c r="N28" s="101" t="n">
        <v>-30122.6</v>
      </c>
      <c r="O28" s="101" t="n">
        <v>91.84</v>
      </c>
      <c r="P28" s="101" t="n">
        <v>-28420.43</v>
      </c>
      <c r="Q28" s="101" t="n">
        <v>-30806.2</v>
      </c>
      <c r="R28" s="101"/>
      <c r="S28" s="0"/>
      <c r="T28" s="0"/>
      <c r="U28" s="0"/>
      <c r="V28" s="0"/>
      <c r="W28" s="0"/>
      <c r="X28" s="0"/>
      <c r="Y28" s="0"/>
      <c r="Z28" s="0"/>
      <c r="AA28" s="101"/>
    </row>
    <row r="29" customFormat="false" ht="15.75" hidden="false" customHeight="true" outlineLevel="0" collapsed="false">
      <c r="A29" s="101"/>
      <c r="B29" s="101" t="n">
        <v>-2</v>
      </c>
      <c r="C29" s="101" t="n">
        <v>3</v>
      </c>
      <c r="D29" s="101" t="n">
        <v>5</v>
      </c>
      <c r="E29" s="101" t="n">
        <v>8</v>
      </c>
      <c r="F29" s="101" t="s">
        <v>228</v>
      </c>
      <c r="G29" s="101" t="str">
        <f aca="false">E29&amp;""&amp;F29</f>
        <v>8B</v>
      </c>
      <c r="H29" s="101" t="n">
        <v>22921.577</v>
      </c>
      <c r="I29" s="101" t="n">
        <v>12826.29</v>
      </c>
      <c r="J29" s="101" t="n">
        <v>136.39</v>
      </c>
      <c r="K29" s="101" t="n">
        <v>40541.01</v>
      </c>
      <c r="L29" s="101" t="n">
        <v>5743.24</v>
      </c>
      <c r="M29" s="101" t="n">
        <v>-12142.691</v>
      </c>
      <c r="N29" s="101"/>
      <c r="O29" s="101" t="n">
        <v>-4826.52</v>
      </c>
      <c r="P29" s="101" t="n">
        <v>725.5</v>
      </c>
      <c r="Q29" s="101"/>
      <c r="R29" s="101"/>
      <c r="S29" s="0"/>
      <c r="T29" s="0"/>
      <c r="U29" s="0"/>
      <c r="V29" s="0"/>
      <c r="W29" s="0"/>
      <c r="X29" s="0"/>
      <c r="Y29" s="0"/>
      <c r="Z29" s="0"/>
      <c r="AA29" s="101"/>
    </row>
    <row r="30" customFormat="false" ht="15.75" hidden="false" customHeight="true" outlineLevel="0" collapsed="false">
      <c r="A30" s="101"/>
      <c r="B30" s="101" t="n">
        <v>-4</v>
      </c>
      <c r="C30" s="101" t="n">
        <v>2</v>
      </c>
      <c r="D30" s="101" t="n">
        <v>6</v>
      </c>
      <c r="E30" s="101" t="n">
        <v>8</v>
      </c>
      <c r="F30" s="101" t="s">
        <v>229</v>
      </c>
      <c r="G30" s="101" t="str">
        <f aca="false">E30&amp;""&amp;F30</f>
        <v>8C</v>
      </c>
      <c r="H30" s="101" t="n">
        <v>35064.269</v>
      </c>
      <c r="I30" s="101"/>
      <c r="J30" s="101" t="n">
        <v>-98.75</v>
      </c>
      <c r="K30" s="101"/>
      <c r="L30" s="101" t="n">
        <v>-2111.29</v>
      </c>
      <c r="M30" s="101"/>
      <c r="N30" s="101"/>
      <c r="O30" s="101"/>
      <c r="P30" s="101" t="n">
        <v>12006.3</v>
      </c>
      <c r="Q30" s="101"/>
      <c r="R30" s="101"/>
      <c r="S30" s="0"/>
      <c r="T30" s="0"/>
      <c r="U30" s="0"/>
      <c r="V30" s="0"/>
      <c r="W30" s="0"/>
      <c r="X30" s="0"/>
      <c r="Y30" s="0"/>
      <c r="Z30" s="0"/>
      <c r="AA30" s="101"/>
    </row>
    <row r="31" customFormat="false" ht="15.75" hidden="false" customHeight="true" outlineLevel="0" collapsed="false">
      <c r="A31" s="101"/>
      <c r="B31" s="101" t="n">
        <v>5</v>
      </c>
      <c r="C31" s="101" t="n">
        <v>7</v>
      </c>
      <c r="D31" s="101" t="n">
        <v>2</v>
      </c>
      <c r="E31" s="101" t="n">
        <v>9</v>
      </c>
      <c r="F31" s="101" t="s">
        <v>225</v>
      </c>
      <c r="G31" s="101" t="str">
        <f aca="false">E31&amp;""&amp;F31</f>
        <v>9He</v>
      </c>
      <c r="H31" s="101" t="n">
        <v>40935.896</v>
      </c>
      <c r="I31" s="101" t="n">
        <v>-1254.9</v>
      </c>
      <c r="J31" s="101"/>
      <c r="K31" s="101" t="n">
        <v>1279.86</v>
      </c>
      <c r="L31" s="101"/>
      <c r="M31" s="101" t="n">
        <v>15980.994</v>
      </c>
      <c r="N31" s="101" t="n">
        <v>29587.44</v>
      </c>
      <c r="O31" s="101"/>
      <c r="P31" s="101"/>
      <c r="Q31" s="101" t="n">
        <v>11918.78</v>
      </c>
      <c r="R31" s="101"/>
      <c r="S31" s="0"/>
      <c r="T31" s="0"/>
      <c r="U31" s="0"/>
      <c r="V31" s="0"/>
      <c r="W31" s="0"/>
      <c r="X31" s="0"/>
      <c r="Y31" s="0"/>
      <c r="Z31" s="0"/>
      <c r="AA31" s="101"/>
    </row>
    <row r="32" customFormat="false" ht="15.75" hidden="false" customHeight="true" outlineLevel="0" collapsed="false">
      <c r="A32" s="101"/>
      <c r="B32" s="101" t="n">
        <v>3</v>
      </c>
      <c r="C32" s="101" t="n">
        <v>6</v>
      </c>
      <c r="D32" s="101" t="n">
        <v>3</v>
      </c>
      <c r="E32" s="101" t="n">
        <v>9</v>
      </c>
      <c r="F32" s="101" t="s">
        <v>226</v>
      </c>
      <c r="G32" s="101" t="str">
        <f aca="false">E32&amp;""&amp;F32</f>
        <v>9Li</v>
      </c>
      <c r="H32" s="101" t="n">
        <v>24954.902</v>
      </c>
      <c r="I32" s="101" t="n">
        <v>4062.22</v>
      </c>
      <c r="J32" s="101" t="n">
        <v>13943.75</v>
      </c>
      <c r="K32" s="101" t="n">
        <v>6094.84</v>
      </c>
      <c r="L32" s="101" t="n">
        <v>38758.01</v>
      </c>
      <c r="M32" s="101" t="n">
        <v>13606.45</v>
      </c>
      <c r="N32" s="101" t="n">
        <v>12538.41</v>
      </c>
      <c r="O32" s="101" t="n">
        <v>-10362.45</v>
      </c>
      <c r="P32" s="101"/>
      <c r="Q32" s="101" t="n">
        <v>11941.91</v>
      </c>
      <c r="R32" s="101"/>
      <c r="S32" s="0"/>
      <c r="T32" s="0"/>
      <c r="U32" s="0"/>
      <c r="V32" s="0"/>
      <c r="W32" s="0"/>
      <c r="X32" s="0"/>
      <c r="Y32" s="0"/>
      <c r="Z32" s="0"/>
      <c r="AA32" s="101"/>
    </row>
    <row r="33" customFormat="false" ht="15.75" hidden="false" customHeight="true" outlineLevel="0" collapsed="false">
      <c r="A33" s="101"/>
      <c r="B33" s="101" t="n">
        <v>1</v>
      </c>
      <c r="C33" s="101" t="n">
        <v>5</v>
      </c>
      <c r="D33" s="101" t="n">
        <v>4</v>
      </c>
      <c r="E33" s="101" t="n">
        <v>9</v>
      </c>
      <c r="F33" s="101" t="s">
        <v>227</v>
      </c>
      <c r="G33" s="101" t="str">
        <f aca="false">E33&amp;""&amp;F33</f>
        <v>9Be</v>
      </c>
      <c r="H33" s="101" t="n">
        <v>11348.453</v>
      </c>
      <c r="I33" s="101" t="n">
        <v>1664.54</v>
      </c>
      <c r="J33" s="101" t="n">
        <v>16886.32</v>
      </c>
      <c r="K33" s="101" t="n">
        <v>20563.18</v>
      </c>
      <c r="L33" s="101" t="n">
        <v>29302.61</v>
      </c>
      <c r="M33" s="101" t="n">
        <v>-1068.035</v>
      </c>
      <c r="N33" s="101" t="n">
        <v>-17562.52</v>
      </c>
      <c r="O33" s="101" t="n">
        <v>-2307.7</v>
      </c>
      <c r="P33" s="101" t="n">
        <v>-27550.2</v>
      </c>
      <c r="Q33" s="101" t="n">
        <v>-19644.44</v>
      </c>
      <c r="R33" s="101"/>
      <c r="S33" s="0"/>
      <c r="T33" s="0"/>
      <c r="U33" s="0"/>
      <c r="V33" s="0"/>
      <c r="W33" s="0"/>
      <c r="X33" s="0"/>
      <c r="Y33" s="0"/>
      <c r="Z33" s="0"/>
      <c r="AA33" s="101"/>
    </row>
    <row r="34" customFormat="false" ht="15.75" hidden="false" customHeight="true" outlineLevel="0" collapsed="false">
      <c r="A34" s="101"/>
      <c r="B34" s="101" t="n">
        <v>-1</v>
      </c>
      <c r="C34" s="101" t="n">
        <v>4</v>
      </c>
      <c r="D34" s="101" t="n">
        <v>5</v>
      </c>
      <c r="E34" s="101" t="n">
        <v>9</v>
      </c>
      <c r="F34" s="101" t="s">
        <v>228</v>
      </c>
      <c r="G34" s="101" t="str">
        <f aca="false">E34&amp;""&amp;F34</f>
        <v>9B</v>
      </c>
      <c r="H34" s="101" t="n">
        <v>12416.488</v>
      </c>
      <c r="I34" s="101" t="n">
        <v>18576.41</v>
      </c>
      <c r="J34" s="101" t="n">
        <v>-185.85</v>
      </c>
      <c r="K34" s="101" t="n">
        <v>31402.7</v>
      </c>
      <c r="L34" s="101" t="n">
        <v>17068.56</v>
      </c>
      <c r="M34" s="101" t="n">
        <v>-16494.482</v>
      </c>
      <c r="N34" s="101"/>
      <c r="O34" s="101" t="n">
        <v>-1687.31</v>
      </c>
      <c r="P34" s="101" t="n">
        <v>-15818.29</v>
      </c>
      <c r="Q34" s="101" t="n">
        <v>-30719.1</v>
      </c>
      <c r="R34" s="101"/>
      <c r="S34" s="0"/>
      <c r="T34" s="0"/>
      <c r="U34" s="0"/>
      <c r="V34" s="0"/>
      <c r="W34" s="0"/>
      <c r="X34" s="0"/>
      <c r="Y34" s="0"/>
      <c r="Z34" s="0"/>
      <c r="AA34" s="101"/>
    </row>
    <row r="35" customFormat="false" ht="15.75" hidden="false" customHeight="true" outlineLevel="0" collapsed="false">
      <c r="A35" s="101"/>
      <c r="B35" s="101" t="n">
        <v>-3</v>
      </c>
      <c r="C35" s="101" t="n">
        <v>3</v>
      </c>
      <c r="D35" s="101" t="n">
        <v>6</v>
      </c>
      <c r="E35" s="101" t="n">
        <v>9</v>
      </c>
      <c r="F35" s="101" t="s">
        <v>229</v>
      </c>
      <c r="G35" s="101" t="str">
        <f aca="false">E35&amp;""&amp;F35</f>
        <v>9C</v>
      </c>
      <c r="H35" s="101" t="n">
        <v>28910.97</v>
      </c>
      <c r="I35" s="101" t="n">
        <v>14224.62</v>
      </c>
      <c r="J35" s="101" t="n">
        <v>1299.58</v>
      </c>
      <c r="K35" s="101"/>
      <c r="L35" s="101" t="n">
        <v>1435.97</v>
      </c>
      <c r="M35" s="101"/>
      <c r="N35" s="101"/>
      <c r="O35" s="101" t="n">
        <v>-10653.01</v>
      </c>
      <c r="P35" s="101" t="n">
        <v>16680.33</v>
      </c>
      <c r="Q35" s="101"/>
      <c r="R35" s="101"/>
      <c r="S35" s="0"/>
      <c r="T35" s="0"/>
      <c r="U35" s="0"/>
      <c r="V35" s="0"/>
      <c r="W35" s="0"/>
      <c r="X35" s="0"/>
      <c r="Y35" s="0"/>
      <c r="Z35" s="0"/>
      <c r="AA35" s="101"/>
    </row>
    <row r="36" customFormat="false" ht="15.75" hidden="false" customHeight="true" outlineLevel="0" collapsed="false">
      <c r="A36" s="101"/>
      <c r="B36" s="101" t="n">
        <v>6</v>
      </c>
      <c r="C36" s="101" t="n">
        <v>8</v>
      </c>
      <c r="D36" s="101" t="n">
        <v>2</v>
      </c>
      <c r="E36" s="101" t="n">
        <v>10</v>
      </c>
      <c r="F36" s="101" t="s">
        <v>225</v>
      </c>
      <c r="G36" s="101" t="str">
        <f aca="false">E36&amp;""&amp;F36</f>
        <v>10He</v>
      </c>
      <c r="H36" s="101" t="n">
        <v>49172.316</v>
      </c>
      <c r="I36" s="101" t="n">
        <v>-165.1</v>
      </c>
      <c r="J36" s="101"/>
      <c r="K36" s="101" t="n">
        <v>-1420</v>
      </c>
      <c r="L36" s="101"/>
      <c r="M36" s="101" t="n">
        <v>16119.692</v>
      </c>
      <c r="N36" s="101" t="n">
        <v>36564.83</v>
      </c>
      <c r="O36" s="101"/>
      <c r="P36" s="101"/>
      <c r="Q36" s="101" t="n">
        <v>16146.1</v>
      </c>
      <c r="R36" s="101"/>
      <c r="S36" s="0"/>
      <c r="T36" s="0"/>
      <c r="U36" s="0"/>
      <c r="V36" s="0"/>
      <c r="W36" s="0"/>
      <c r="X36" s="0"/>
      <c r="Y36" s="0"/>
      <c r="Z36" s="0"/>
      <c r="AA36" s="101"/>
    </row>
    <row r="37" customFormat="false" ht="15.75" hidden="false" customHeight="true" outlineLevel="0" collapsed="false">
      <c r="A37" s="101"/>
      <c r="B37" s="101" t="n">
        <v>4</v>
      </c>
      <c r="C37" s="101" t="n">
        <v>7</v>
      </c>
      <c r="D37" s="101" t="n">
        <v>3</v>
      </c>
      <c r="E37" s="101" t="n">
        <v>10</v>
      </c>
      <c r="F37" s="101" t="s">
        <v>226</v>
      </c>
      <c r="G37" s="101" t="str">
        <f aca="false">E37&amp;""&amp;F37</f>
        <v>10Li</v>
      </c>
      <c r="H37" s="101" t="n">
        <v>33052.624</v>
      </c>
      <c r="I37" s="101" t="n">
        <v>-26.4</v>
      </c>
      <c r="J37" s="101" t="n">
        <v>15172.24</v>
      </c>
      <c r="K37" s="101" t="n">
        <v>4035.81</v>
      </c>
      <c r="L37" s="101"/>
      <c r="M37" s="101" t="n">
        <v>20445.136</v>
      </c>
      <c r="N37" s="101" t="n">
        <v>21001.93</v>
      </c>
      <c r="O37" s="101" t="n">
        <v>-11248.01</v>
      </c>
      <c r="P37" s="101"/>
      <c r="Q37" s="101" t="n">
        <v>13632.85</v>
      </c>
      <c r="R37" s="101"/>
      <c r="S37" s="0"/>
      <c r="T37" s="0"/>
      <c r="U37" s="0"/>
      <c r="V37" s="0"/>
      <c r="W37" s="0"/>
      <c r="X37" s="0"/>
      <c r="Y37" s="0"/>
      <c r="Z37" s="0"/>
      <c r="AA37" s="101"/>
    </row>
    <row r="38" customFormat="false" ht="15.75" hidden="false" customHeight="true" outlineLevel="0" collapsed="false">
      <c r="A38" s="101"/>
      <c r="B38" s="101" t="n">
        <v>2</v>
      </c>
      <c r="C38" s="101" t="n">
        <v>6</v>
      </c>
      <c r="D38" s="101" t="n">
        <v>4</v>
      </c>
      <c r="E38" s="101" t="n">
        <v>10</v>
      </c>
      <c r="F38" s="101" t="s">
        <v>227</v>
      </c>
      <c r="G38" s="101" t="str">
        <f aca="false">E38&amp;""&amp;F38</f>
        <v>10Be</v>
      </c>
      <c r="H38" s="101" t="n">
        <v>12607.488</v>
      </c>
      <c r="I38" s="101" t="n">
        <v>6812.28</v>
      </c>
      <c r="J38" s="101" t="n">
        <v>19636.39</v>
      </c>
      <c r="K38" s="101" t="n">
        <v>8476.82</v>
      </c>
      <c r="L38" s="101" t="n">
        <v>33580.13</v>
      </c>
      <c r="M38" s="101" t="n">
        <v>556.797</v>
      </c>
      <c r="N38" s="101" t="n">
        <v>-3091.27</v>
      </c>
      <c r="O38" s="101" t="n">
        <v>-7409.52</v>
      </c>
      <c r="P38" s="101" t="n">
        <v>-35617.38</v>
      </c>
      <c r="Q38" s="101" t="n">
        <v>-7880.32</v>
      </c>
      <c r="R38" s="101"/>
      <c r="S38" s="0"/>
      <c r="T38" s="0"/>
      <c r="U38" s="0"/>
      <c r="V38" s="0"/>
      <c r="W38" s="0"/>
      <c r="X38" s="0"/>
      <c r="Y38" s="0"/>
      <c r="Z38" s="0"/>
      <c r="AA38" s="101"/>
    </row>
    <row r="39" customFormat="false" ht="15.75" hidden="false" customHeight="true" outlineLevel="0" collapsed="false">
      <c r="A39" s="101"/>
      <c r="B39" s="101" t="n">
        <v>0</v>
      </c>
      <c r="C39" s="101" t="n">
        <v>5</v>
      </c>
      <c r="D39" s="101" t="n">
        <v>5</v>
      </c>
      <c r="E39" s="101" t="n">
        <v>10</v>
      </c>
      <c r="F39" s="101" t="s">
        <v>228</v>
      </c>
      <c r="G39" s="101" t="str">
        <f aca="false">E39&amp;""&amp;F39</f>
        <v>10B</v>
      </c>
      <c r="H39" s="101" t="n">
        <v>12050.69</v>
      </c>
      <c r="I39" s="101" t="n">
        <v>8437.11</v>
      </c>
      <c r="J39" s="101" t="n">
        <v>6586.73</v>
      </c>
      <c r="K39" s="101" t="n">
        <v>27013.52</v>
      </c>
      <c r="L39" s="101" t="n">
        <v>23473.05</v>
      </c>
      <c r="M39" s="101" t="n">
        <v>-3648.064</v>
      </c>
      <c r="N39" s="101" t="n">
        <v>-26749.42</v>
      </c>
      <c r="O39" s="101" t="n">
        <v>-4461.1</v>
      </c>
      <c r="P39" s="101" t="n">
        <v>-20193.18</v>
      </c>
      <c r="Q39" s="101" t="n">
        <v>-24931.6</v>
      </c>
      <c r="R39" s="101"/>
      <c r="S39" s="0"/>
      <c r="T39" s="0"/>
      <c r="U39" s="0"/>
      <c r="V39" s="0"/>
      <c r="W39" s="0"/>
      <c r="X39" s="0"/>
      <c r="Y39" s="0"/>
      <c r="Z39" s="0"/>
      <c r="AA39" s="101"/>
    </row>
    <row r="40" customFormat="false" ht="15.75" hidden="false" customHeight="true" outlineLevel="0" collapsed="false">
      <c r="A40" s="101"/>
      <c r="B40" s="101" t="n">
        <v>-2</v>
      </c>
      <c r="C40" s="101" t="n">
        <v>4</v>
      </c>
      <c r="D40" s="101" t="n">
        <v>6</v>
      </c>
      <c r="E40" s="101" t="n">
        <v>10</v>
      </c>
      <c r="F40" s="101" t="s">
        <v>229</v>
      </c>
      <c r="G40" s="101" t="str">
        <f aca="false">E40&amp;""&amp;F40</f>
        <v>10C</v>
      </c>
      <c r="H40" s="101" t="n">
        <v>15698.755</v>
      </c>
      <c r="I40" s="101" t="n">
        <v>21283.53</v>
      </c>
      <c r="J40" s="101" t="n">
        <v>4006.7</v>
      </c>
      <c r="K40" s="101" t="n">
        <v>35508.15</v>
      </c>
      <c r="L40" s="101" t="n">
        <v>3820.86</v>
      </c>
      <c r="M40" s="101" t="n">
        <v>-23101.353</v>
      </c>
      <c r="N40" s="101"/>
      <c r="O40" s="101" t="n">
        <v>-5101.19</v>
      </c>
      <c r="P40" s="101" t="n">
        <v>-2938.67</v>
      </c>
      <c r="Q40" s="101"/>
      <c r="R40" s="101"/>
      <c r="S40" s="0"/>
      <c r="T40" s="0"/>
      <c r="U40" s="0"/>
      <c r="V40" s="0"/>
      <c r="W40" s="0"/>
      <c r="X40" s="0"/>
      <c r="Y40" s="0"/>
      <c r="Z40" s="0"/>
      <c r="AA40" s="101"/>
    </row>
    <row r="41" customFormat="false" ht="15.75" hidden="false" customHeight="true" outlineLevel="0" collapsed="false">
      <c r="A41" s="101"/>
      <c r="B41" s="101" t="n">
        <v>-4</v>
      </c>
      <c r="C41" s="101" t="n">
        <v>3</v>
      </c>
      <c r="D41" s="101" t="n">
        <v>7</v>
      </c>
      <c r="E41" s="101" t="n">
        <v>10</v>
      </c>
      <c r="F41" s="101" t="s">
        <v>27</v>
      </c>
      <c r="G41" s="101" t="str">
        <f aca="false">E41&amp;""&amp;F41</f>
        <v>10N</v>
      </c>
      <c r="H41" s="101" t="n">
        <v>38800.107</v>
      </c>
      <c r="I41" s="101"/>
      <c r="J41" s="101" t="n">
        <v>-2600.17</v>
      </c>
      <c r="K41" s="101"/>
      <c r="L41" s="101" t="n">
        <v>-1300.59</v>
      </c>
      <c r="M41" s="101"/>
      <c r="N41" s="101"/>
      <c r="O41" s="101" t="n">
        <v>-10945.01</v>
      </c>
      <c r="P41" s="101" t="n">
        <v>19094.65</v>
      </c>
      <c r="Q41" s="101"/>
      <c r="R41" s="101"/>
      <c r="S41" s="0"/>
      <c r="T41" s="0"/>
      <c r="U41" s="0"/>
      <c r="V41" s="0"/>
      <c r="W41" s="0"/>
      <c r="X41" s="0"/>
      <c r="Y41" s="0"/>
      <c r="Z41" s="0"/>
      <c r="AA41" s="101"/>
    </row>
    <row r="42" customFormat="false" ht="15.75" hidden="false" customHeight="true" outlineLevel="0" collapsed="false">
      <c r="A42" s="101"/>
      <c r="B42" s="101" t="n">
        <v>5</v>
      </c>
      <c r="C42" s="101" t="n">
        <v>8</v>
      </c>
      <c r="D42" s="101" t="n">
        <v>3</v>
      </c>
      <c r="E42" s="101" t="n">
        <v>11</v>
      </c>
      <c r="F42" s="101" t="s">
        <v>226</v>
      </c>
      <c r="G42" s="101" t="str">
        <f aca="false">E42&amp;""&amp;F42</f>
        <v>11Li</v>
      </c>
      <c r="H42" s="101" t="n">
        <v>40728.254</v>
      </c>
      <c r="I42" s="101" t="n">
        <v>395.69</v>
      </c>
      <c r="J42" s="101" t="n">
        <v>15733.03</v>
      </c>
      <c r="K42" s="101" t="n">
        <v>369.28</v>
      </c>
      <c r="L42" s="101"/>
      <c r="M42" s="101" t="n">
        <v>20551.087</v>
      </c>
      <c r="N42" s="101" t="n">
        <v>32060.37</v>
      </c>
      <c r="O42" s="101" t="n">
        <v>-10832.01</v>
      </c>
      <c r="P42" s="101"/>
      <c r="Q42" s="101" t="n">
        <v>20049.45</v>
      </c>
      <c r="R42" s="101"/>
      <c r="S42" s="0"/>
      <c r="T42" s="0"/>
      <c r="U42" s="0"/>
      <c r="V42" s="0"/>
      <c r="W42" s="0"/>
      <c r="X42" s="0"/>
      <c r="Y42" s="0"/>
      <c r="Z42" s="0"/>
      <c r="AA42" s="101"/>
    </row>
    <row r="43" customFormat="false" ht="15.75" hidden="false" customHeight="true" outlineLevel="0" collapsed="false">
      <c r="A43" s="101"/>
      <c r="B43" s="101" t="n">
        <v>3</v>
      </c>
      <c r="C43" s="101" t="n">
        <v>7</v>
      </c>
      <c r="D43" s="101" t="n">
        <v>4</v>
      </c>
      <c r="E43" s="101" t="n">
        <v>11</v>
      </c>
      <c r="F43" s="101" t="s">
        <v>227</v>
      </c>
      <c r="G43" s="101" t="str">
        <f aca="false">E43&amp;""&amp;F43</f>
        <v>11Be</v>
      </c>
      <c r="H43" s="101" t="n">
        <v>20177.167</v>
      </c>
      <c r="I43" s="101" t="n">
        <v>501.64</v>
      </c>
      <c r="J43" s="101" t="n">
        <v>20164.43</v>
      </c>
      <c r="K43" s="101" t="n">
        <v>7313.92</v>
      </c>
      <c r="L43" s="101" t="n">
        <v>35336.67</v>
      </c>
      <c r="M43" s="101" t="n">
        <v>11509.284</v>
      </c>
      <c r="N43" s="101" t="n">
        <v>9526.87</v>
      </c>
      <c r="O43" s="101" t="n">
        <v>-8320.87</v>
      </c>
      <c r="P43" s="101" t="n">
        <v>-36284.12</v>
      </c>
      <c r="Q43" s="101" t="n">
        <v>55.16</v>
      </c>
      <c r="R43" s="101"/>
      <c r="S43" s="0"/>
      <c r="T43" s="0"/>
      <c r="U43" s="0"/>
      <c r="V43" s="0"/>
      <c r="W43" s="0"/>
      <c r="X43" s="0"/>
      <c r="Y43" s="0"/>
      <c r="Z43" s="0"/>
      <c r="AA43" s="101"/>
    </row>
    <row r="44" customFormat="false" ht="15.75" hidden="false" customHeight="true" outlineLevel="0" collapsed="false">
      <c r="A44" s="101"/>
      <c r="B44" s="101" t="n">
        <v>1</v>
      </c>
      <c r="C44" s="101" t="n">
        <v>6</v>
      </c>
      <c r="D44" s="101" t="n">
        <v>5</v>
      </c>
      <c r="E44" s="101" t="n">
        <v>11</v>
      </c>
      <c r="F44" s="101" t="s">
        <v>228</v>
      </c>
      <c r="G44" s="101" t="str">
        <f aca="false">E44&amp;""&amp;F44</f>
        <v>11B</v>
      </c>
      <c r="H44" s="101" t="n">
        <v>8667.883</v>
      </c>
      <c r="I44" s="101" t="n">
        <v>11454.12</v>
      </c>
      <c r="J44" s="101" t="n">
        <v>11228.58</v>
      </c>
      <c r="K44" s="101" t="n">
        <v>19891.24</v>
      </c>
      <c r="L44" s="101" t="n">
        <v>30864.96</v>
      </c>
      <c r="M44" s="101" t="n">
        <v>-1982.412</v>
      </c>
      <c r="N44" s="101" t="n">
        <v>-15635.76</v>
      </c>
      <c r="O44" s="101" t="n">
        <v>-8664.14</v>
      </c>
      <c r="P44" s="101" t="n">
        <v>-31673.71</v>
      </c>
      <c r="Q44" s="101" t="n">
        <v>-15102.19</v>
      </c>
      <c r="R44" s="101"/>
      <c r="S44" s="0"/>
      <c r="T44" s="0"/>
      <c r="U44" s="0"/>
      <c r="V44" s="0"/>
      <c r="W44" s="0"/>
      <c r="X44" s="0"/>
      <c r="Y44" s="0"/>
      <c r="Z44" s="0"/>
      <c r="AA44" s="101"/>
    </row>
    <row r="45" customFormat="false" ht="15.75" hidden="false" customHeight="true" outlineLevel="0" collapsed="false">
      <c r="A45" s="101"/>
      <c r="B45" s="101" t="n">
        <v>-1</v>
      </c>
      <c r="C45" s="101" t="n">
        <v>5</v>
      </c>
      <c r="D45" s="101" t="n">
        <v>6</v>
      </c>
      <c r="E45" s="101" t="n">
        <v>11</v>
      </c>
      <c r="F45" s="101" t="s">
        <v>229</v>
      </c>
      <c r="G45" s="101" t="str">
        <f aca="false">E45&amp;""&amp;F45</f>
        <v>11C</v>
      </c>
      <c r="H45" s="101" t="n">
        <v>10650.295</v>
      </c>
      <c r="I45" s="101" t="n">
        <v>13119.78</v>
      </c>
      <c r="J45" s="101" t="n">
        <v>8689.37</v>
      </c>
      <c r="K45" s="101" t="n">
        <v>34403.31</v>
      </c>
      <c r="L45" s="101" t="n">
        <v>15276.1</v>
      </c>
      <c r="M45" s="101" t="n">
        <v>-13653.347</v>
      </c>
      <c r="N45" s="101"/>
      <c r="O45" s="101" t="n">
        <v>-7543.62</v>
      </c>
      <c r="P45" s="101" t="n">
        <v>-9246.16</v>
      </c>
      <c r="Q45" s="101" t="n">
        <v>-36221.13</v>
      </c>
      <c r="R45" s="101"/>
      <c r="S45" s="0"/>
      <c r="T45" s="0"/>
      <c r="U45" s="0"/>
      <c r="V45" s="0"/>
      <c r="W45" s="0"/>
      <c r="X45" s="0"/>
      <c r="Y45" s="0"/>
      <c r="Z45" s="0"/>
      <c r="AA45" s="101"/>
    </row>
    <row r="46" customFormat="false" ht="15.75" hidden="false" customHeight="true" outlineLevel="0" collapsed="false">
      <c r="A46" s="101"/>
      <c r="B46" s="101" t="n">
        <v>-3</v>
      </c>
      <c r="C46" s="101" t="n">
        <v>4</v>
      </c>
      <c r="D46" s="101" t="n">
        <v>7</v>
      </c>
      <c r="E46" s="101" t="n">
        <v>11</v>
      </c>
      <c r="F46" s="101" t="s">
        <v>27</v>
      </c>
      <c r="G46" s="101" t="str">
        <f aca="false">E46&amp;""&amp;F46</f>
        <v>11N</v>
      </c>
      <c r="H46" s="101" t="n">
        <v>24303.642</v>
      </c>
      <c r="I46" s="101" t="n">
        <v>22567.78</v>
      </c>
      <c r="J46" s="101" t="n">
        <v>-1315.92</v>
      </c>
      <c r="K46" s="101"/>
      <c r="L46" s="101" t="n">
        <v>2690.79</v>
      </c>
      <c r="M46" s="101"/>
      <c r="N46" s="101"/>
      <c r="O46" s="101" t="n">
        <v>-5797.82</v>
      </c>
      <c r="P46" s="101" t="n">
        <v>4963.98</v>
      </c>
      <c r="Q46" s="101"/>
      <c r="R46" s="101"/>
      <c r="S46" s="0"/>
      <c r="T46" s="0"/>
      <c r="U46" s="0"/>
      <c r="V46" s="0"/>
      <c r="W46" s="0"/>
      <c r="X46" s="0"/>
      <c r="Y46" s="0"/>
      <c r="Z46" s="0"/>
      <c r="AA46" s="101"/>
    </row>
    <row r="47" customFormat="false" ht="15.75" hidden="false" customHeight="true" outlineLevel="0" collapsed="false">
      <c r="A47" s="101"/>
      <c r="B47" s="101" t="n">
        <v>6</v>
      </c>
      <c r="C47" s="101" t="n">
        <v>9</v>
      </c>
      <c r="D47" s="101" t="n">
        <v>3</v>
      </c>
      <c r="E47" s="101" t="n">
        <v>12</v>
      </c>
      <c r="F47" s="101" t="s">
        <v>226</v>
      </c>
      <c r="G47" s="101" t="str">
        <f aca="false">E47&amp;""&amp;F47</f>
        <v>12Li</v>
      </c>
      <c r="H47" s="101" t="n">
        <v>48919.571</v>
      </c>
      <c r="I47" s="101" t="n">
        <v>-120</v>
      </c>
      <c r="J47" s="101"/>
      <c r="K47" s="101" t="n">
        <v>275.69</v>
      </c>
      <c r="L47" s="101"/>
      <c r="M47" s="101" t="n">
        <v>23841.813</v>
      </c>
      <c r="N47" s="101" t="n">
        <v>35550.16</v>
      </c>
      <c r="O47" s="101"/>
      <c r="P47" s="101"/>
      <c r="Q47" s="101" t="n">
        <v>20671.09</v>
      </c>
      <c r="R47" s="101"/>
      <c r="S47" s="0"/>
      <c r="T47" s="0"/>
      <c r="U47" s="0"/>
      <c r="V47" s="0"/>
      <c r="W47" s="0"/>
      <c r="X47" s="0"/>
      <c r="Y47" s="0"/>
      <c r="Z47" s="0"/>
      <c r="AA47" s="101"/>
    </row>
    <row r="48" customFormat="false" ht="15.75" hidden="false" customHeight="true" outlineLevel="0" collapsed="false">
      <c r="A48" s="101"/>
      <c r="B48" s="101" t="n">
        <v>4</v>
      </c>
      <c r="C48" s="101" t="n">
        <v>8</v>
      </c>
      <c r="D48" s="101" t="n">
        <v>4</v>
      </c>
      <c r="E48" s="101" t="n">
        <v>12</v>
      </c>
      <c r="F48" s="101" t="s">
        <v>227</v>
      </c>
      <c r="G48" s="101" t="str">
        <f aca="false">E48&amp;""&amp;F48</f>
        <v>12Be</v>
      </c>
      <c r="H48" s="101" t="n">
        <v>25077.759</v>
      </c>
      <c r="I48" s="101" t="n">
        <v>3170.73</v>
      </c>
      <c r="J48" s="101" t="n">
        <v>22939.47</v>
      </c>
      <c r="K48" s="101" t="n">
        <v>3672.36</v>
      </c>
      <c r="L48" s="101" t="n">
        <v>38672.5</v>
      </c>
      <c r="M48" s="101" t="n">
        <v>11708.343</v>
      </c>
      <c r="N48" s="101" t="n">
        <v>25077.76</v>
      </c>
      <c r="O48" s="101" t="n">
        <v>-8956.84</v>
      </c>
      <c r="P48" s="101"/>
      <c r="Q48" s="101" t="n">
        <v>8338.56</v>
      </c>
      <c r="R48" s="101"/>
      <c r="S48" s="0"/>
      <c r="T48" s="0"/>
      <c r="U48" s="0"/>
      <c r="V48" s="0"/>
      <c r="W48" s="0"/>
      <c r="X48" s="0"/>
      <c r="Y48" s="0"/>
      <c r="Z48" s="0"/>
      <c r="AA48" s="101"/>
    </row>
    <row r="49" customFormat="false" ht="15.75" hidden="false" customHeight="true" outlineLevel="0" collapsed="false">
      <c r="A49" s="101"/>
      <c r="B49" s="101" t="n">
        <v>2</v>
      </c>
      <c r="C49" s="101" t="n">
        <v>7</v>
      </c>
      <c r="D49" s="101" t="n">
        <v>5</v>
      </c>
      <c r="E49" s="101" t="n">
        <v>12</v>
      </c>
      <c r="F49" s="101" t="s">
        <v>228</v>
      </c>
      <c r="G49" s="101" t="str">
        <f aca="false">E49&amp;""&amp;F49</f>
        <v>12B</v>
      </c>
      <c r="H49" s="101" t="n">
        <v>13369.416</v>
      </c>
      <c r="I49" s="101" t="n">
        <v>3369.78</v>
      </c>
      <c r="J49" s="101" t="n">
        <v>14096.72</v>
      </c>
      <c r="K49" s="101" t="n">
        <v>14823.91</v>
      </c>
      <c r="L49" s="101" t="n">
        <v>34261.15</v>
      </c>
      <c r="M49" s="101" t="n">
        <v>13369.416</v>
      </c>
      <c r="N49" s="101" t="n">
        <v>-3968.66</v>
      </c>
      <c r="O49" s="101" t="n">
        <v>-10001.3</v>
      </c>
      <c r="P49" s="101" t="n">
        <v>-34647.81</v>
      </c>
      <c r="Q49" s="101" t="n">
        <v>-5352.2</v>
      </c>
      <c r="R49" s="101"/>
      <c r="S49" s="0"/>
      <c r="T49" s="0"/>
      <c r="U49" s="0"/>
      <c r="V49" s="0"/>
      <c r="W49" s="0"/>
      <c r="X49" s="0"/>
      <c r="Y49" s="0"/>
      <c r="Z49" s="0"/>
      <c r="AA49" s="101"/>
    </row>
    <row r="50" customFormat="false" ht="15.75" hidden="false" customHeight="true" outlineLevel="0" collapsed="false">
      <c r="A50" s="101"/>
      <c r="B50" s="101" t="n">
        <v>0</v>
      </c>
      <c r="C50" s="101" t="n">
        <v>6</v>
      </c>
      <c r="D50" s="101" t="n">
        <v>6</v>
      </c>
      <c r="E50" s="101" t="n">
        <v>12</v>
      </c>
      <c r="F50" s="101" t="s">
        <v>229</v>
      </c>
      <c r="G50" s="101" t="str">
        <f aca="false">E50&amp;""&amp;F50</f>
        <v>12C</v>
      </c>
      <c r="H50" s="101" t="n">
        <v>0</v>
      </c>
      <c r="I50" s="101" t="n">
        <v>18721.61</v>
      </c>
      <c r="J50" s="101" t="n">
        <v>15956.85</v>
      </c>
      <c r="K50" s="101" t="n">
        <v>31841.39</v>
      </c>
      <c r="L50" s="101" t="n">
        <v>27185.43</v>
      </c>
      <c r="M50" s="101" t="n">
        <v>-17338.072</v>
      </c>
      <c r="N50" s="101" t="n">
        <v>-31914.7</v>
      </c>
      <c r="O50" s="101" t="n">
        <v>-7366.59</v>
      </c>
      <c r="P50" s="101" t="n">
        <v>-27466.14</v>
      </c>
      <c r="Q50" s="101" t="n">
        <v>-32374.96</v>
      </c>
      <c r="R50" s="101"/>
      <c r="S50" s="0"/>
      <c r="T50" s="0"/>
      <c r="U50" s="0"/>
      <c r="V50" s="0"/>
      <c r="W50" s="0"/>
      <c r="X50" s="0"/>
      <c r="Y50" s="0"/>
      <c r="Z50" s="0"/>
      <c r="AA50" s="101"/>
    </row>
    <row r="51" customFormat="false" ht="15.75" hidden="false" customHeight="true" outlineLevel="0" collapsed="false">
      <c r="A51" s="101"/>
      <c r="B51" s="101" t="n">
        <v>-2</v>
      </c>
      <c r="C51" s="101" t="n">
        <v>5</v>
      </c>
      <c r="D51" s="101" t="n">
        <v>7</v>
      </c>
      <c r="E51" s="101" t="n">
        <v>12</v>
      </c>
      <c r="F51" s="101" t="s">
        <v>27</v>
      </c>
      <c r="G51" s="101" t="str">
        <f aca="false">E51&amp;""&amp;F51</f>
        <v>12N</v>
      </c>
      <c r="H51" s="101" t="n">
        <v>17338.072</v>
      </c>
      <c r="I51" s="101" t="n">
        <v>15036.89</v>
      </c>
      <c r="J51" s="101" t="n">
        <v>601.19</v>
      </c>
      <c r="K51" s="101" t="n">
        <v>37604.67</v>
      </c>
      <c r="L51" s="101" t="n">
        <v>9290.56</v>
      </c>
      <c r="M51" s="101" t="n">
        <v>-14576.623</v>
      </c>
      <c r="N51" s="101"/>
      <c r="O51" s="101" t="n">
        <v>-8008.42</v>
      </c>
      <c r="P51" s="101" t="n">
        <v>1381.22</v>
      </c>
      <c r="Q51" s="101"/>
      <c r="R51" s="101"/>
      <c r="S51" s="0"/>
      <c r="T51" s="0"/>
      <c r="U51" s="0"/>
      <c r="V51" s="0"/>
      <c r="W51" s="0"/>
      <c r="X51" s="0"/>
      <c r="Y51" s="0"/>
      <c r="Z51" s="0"/>
      <c r="AA51" s="101"/>
    </row>
    <row r="52" customFormat="false" ht="15.75" hidden="false" customHeight="true" outlineLevel="0" collapsed="false">
      <c r="A52" s="101"/>
      <c r="B52" s="101" t="n">
        <v>-4</v>
      </c>
      <c r="C52" s="101" t="n">
        <v>4</v>
      </c>
      <c r="D52" s="101" t="n">
        <v>8</v>
      </c>
      <c r="E52" s="101" t="n">
        <v>12</v>
      </c>
      <c r="F52" s="101" t="s">
        <v>230</v>
      </c>
      <c r="G52" s="101" t="str">
        <f aca="false">E52&amp;""&amp;F52</f>
        <v>12O</v>
      </c>
      <c r="H52" s="101" t="n">
        <v>31914.696</v>
      </c>
      <c r="I52" s="101"/>
      <c r="J52" s="101" t="n">
        <v>-322.08</v>
      </c>
      <c r="K52" s="101"/>
      <c r="L52" s="101" t="n">
        <v>-1638</v>
      </c>
      <c r="M52" s="101"/>
      <c r="N52" s="101"/>
      <c r="O52" s="101" t="n">
        <v>-5574.49</v>
      </c>
      <c r="P52" s="101" t="n">
        <v>13975.43</v>
      </c>
      <c r="Q52" s="101"/>
      <c r="R52" s="101"/>
      <c r="S52" s="0"/>
      <c r="T52" s="0"/>
      <c r="U52" s="0"/>
      <c r="V52" s="0"/>
      <c r="W52" s="0"/>
      <c r="X52" s="0"/>
      <c r="Y52" s="0"/>
      <c r="Z52" s="0"/>
      <c r="AA52" s="101"/>
    </row>
    <row r="53" customFormat="false" ht="15.75" hidden="false" customHeight="true" outlineLevel="0" collapsed="false">
      <c r="A53" s="101"/>
      <c r="B53" s="101" t="n">
        <v>7</v>
      </c>
      <c r="C53" s="101" t="n">
        <v>10</v>
      </c>
      <c r="D53" s="101" t="n">
        <v>3</v>
      </c>
      <c r="E53" s="101" t="n">
        <v>13</v>
      </c>
      <c r="F53" s="101" t="s">
        <v>226</v>
      </c>
      <c r="G53" s="101" t="str">
        <f aca="false">E53&amp;""&amp;F53</f>
        <v>13Li</v>
      </c>
      <c r="H53" s="101" t="n">
        <v>58340.888</v>
      </c>
      <c r="I53" s="101" t="n">
        <v>-1350</v>
      </c>
      <c r="J53" s="101"/>
      <c r="K53" s="101" t="n">
        <v>-1470</v>
      </c>
      <c r="L53" s="101"/>
      <c r="M53" s="101" t="n">
        <v>24681.813</v>
      </c>
      <c r="N53" s="101" t="n">
        <v>41778.77</v>
      </c>
      <c r="O53" s="101"/>
      <c r="P53" s="101"/>
      <c r="Q53" s="101" t="n">
        <v>25191.81</v>
      </c>
      <c r="R53" s="101"/>
      <c r="S53" s="0"/>
      <c r="T53" s="0"/>
      <c r="U53" s="0"/>
      <c r="V53" s="0"/>
      <c r="W53" s="0"/>
      <c r="X53" s="0"/>
      <c r="Y53" s="0"/>
      <c r="Z53" s="0"/>
      <c r="AA53" s="101"/>
    </row>
    <row r="54" customFormat="false" ht="15.75" hidden="false" customHeight="true" outlineLevel="0" collapsed="false">
      <c r="A54" s="101"/>
      <c r="B54" s="101" t="n">
        <v>5</v>
      </c>
      <c r="C54" s="101" t="n">
        <v>9</v>
      </c>
      <c r="D54" s="101" t="n">
        <v>4</v>
      </c>
      <c r="E54" s="101" t="n">
        <v>13</v>
      </c>
      <c r="F54" s="101" t="s">
        <v>227</v>
      </c>
      <c r="G54" s="101" t="str">
        <f aca="false">E54&amp;""&amp;F54</f>
        <v>13Be</v>
      </c>
      <c r="H54" s="101" t="n">
        <v>33659.076</v>
      </c>
      <c r="I54" s="101" t="n">
        <v>-510</v>
      </c>
      <c r="J54" s="101" t="n">
        <v>22549.47</v>
      </c>
      <c r="K54" s="101" t="n">
        <v>2660.73</v>
      </c>
      <c r="L54" s="101"/>
      <c r="M54" s="101" t="n">
        <v>17096.957</v>
      </c>
      <c r="N54" s="101" t="n">
        <v>30534.07</v>
      </c>
      <c r="O54" s="101" t="n">
        <v>-9701.74</v>
      </c>
      <c r="P54" s="101"/>
      <c r="Q54" s="101" t="n">
        <v>12218.34</v>
      </c>
      <c r="R54" s="101"/>
      <c r="S54" s="0"/>
      <c r="T54" s="0"/>
      <c r="U54" s="0"/>
      <c r="V54" s="0"/>
      <c r="W54" s="0"/>
      <c r="X54" s="0"/>
      <c r="Y54" s="0"/>
      <c r="Z54" s="0"/>
      <c r="AA54" s="101"/>
    </row>
    <row r="55" customFormat="false" ht="15.75" hidden="false" customHeight="true" outlineLevel="0" collapsed="false">
      <c r="A55" s="101"/>
      <c r="B55" s="101" t="n">
        <v>3</v>
      </c>
      <c r="C55" s="101" t="n">
        <v>8</v>
      </c>
      <c r="D55" s="101" t="n">
        <v>5</v>
      </c>
      <c r="E55" s="101" t="n">
        <v>13</v>
      </c>
      <c r="F55" s="101" t="s">
        <v>228</v>
      </c>
      <c r="G55" s="101" t="str">
        <f aca="false">E55&amp;""&amp;F55</f>
        <v>13B</v>
      </c>
      <c r="H55" s="101" t="n">
        <v>16562.119</v>
      </c>
      <c r="I55" s="101" t="n">
        <v>4878.61</v>
      </c>
      <c r="J55" s="101" t="n">
        <v>15804.61</v>
      </c>
      <c r="K55" s="101" t="n">
        <v>8248.4</v>
      </c>
      <c r="L55" s="101" t="n">
        <v>38744.08</v>
      </c>
      <c r="M55" s="101" t="n">
        <v>13437.11</v>
      </c>
      <c r="N55" s="101" t="n">
        <v>11216.64</v>
      </c>
      <c r="O55" s="101" t="n">
        <v>-10817.7</v>
      </c>
      <c r="P55" s="101" t="n">
        <v>-39646.42</v>
      </c>
      <c r="Q55" s="101" t="n">
        <v>8490.8</v>
      </c>
      <c r="R55" s="101"/>
      <c r="S55" s="0"/>
      <c r="T55" s="0"/>
      <c r="U55" s="0"/>
      <c r="V55" s="0"/>
      <c r="W55" s="0"/>
      <c r="X55" s="0"/>
      <c r="Y55" s="0"/>
      <c r="Z55" s="0"/>
      <c r="AA55" s="101"/>
    </row>
    <row r="56" customFormat="false" ht="15.75" hidden="false" customHeight="true" outlineLevel="0" collapsed="false">
      <c r="A56" s="101"/>
      <c r="B56" s="101" t="n">
        <v>1</v>
      </c>
      <c r="C56" s="101" t="n">
        <v>7</v>
      </c>
      <c r="D56" s="101" t="n">
        <v>6</v>
      </c>
      <c r="E56" s="101" t="n">
        <v>13</v>
      </c>
      <c r="F56" s="101" t="s">
        <v>229</v>
      </c>
      <c r="G56" s="101" t="str">
        <f aca="false">E56&amp;""&amp;F56</f>
        <v>13C</v>
      </c>
      <c r="H56" s="101" t="n">
        <v>3125.00875</v>
      </c>
      <c r="I56" s="101" t="n">
        <v>4946.31</v>
      </c>
      <c r="J56" s="101" t="n">
        <v>17533.38</v>
      </c>
      <c r="K56" s="101" t="n">
        <v>23667.92</v>
      </c>
      <c r="L56" s="101" t="n">
        <v>31630.1</v>
      </c>
      <c r="M56" s="101" t="n">
        <v>-2220.472</v>
      </c>
      <c r="N56" s="101" t="n">
        <v>-19990.43</v>
      </c>
      <c r="O56" s="101" t="n">
        <v>-10648.36</v>
      </c>
      <c r="P56" s="101" t="n">
        <v>-29241.72</v>
      </c>
      <c r="Q56" s="101" t="n">
        <v>-22284.38</v>
      </c>
      <c r="R56" s="101"/>
      <c r="S56" s="0"/>
      <c r="T56" s="0"/>
      <c r="U56" s="0"/>
      <c r="V56" s="0"/>
      <c r="W56" s="0"/>
      <c r="X56" s="0"/>
      <c r="Y56" s="0"/>
      <c r="Z56" s="0"/>
      <c r="AA56" s="101"/>
    </row>
    <row r="57" customFormat="false" ht="15.75" hidden="false" customHeight="true" outlineLevel="0" collapsed="false">
      <c r="A57" s="101"/>
      <c r="B57" s="101" t="n">
        <v>-1</v>
      </c>
      <c r="C57" s="101" t="n">
        <v>6</v>
      </c>
      <c r="D57" s="101" t="n">
        <v>7</v>
      </c>
      <c r="E57" s="101" t="n">
        <v>13</v>
      </c>
      <c r="F57" s="101" t="s">
        <v>27</v>
      </c>
      <c r="G57" s="101" t="str">
        <f aca="false">E57&amp;""&amp;F57</f>
        <v>13N</v>
      </c>
      <c r="H57" s="101" t="n">
        <v>5345.481</v>
      </c>
      <c r="I57" s="101" t="n">
        <v>20063.91</v>
      </c>
      <c r="J57" s="101" t="n">
        <v>1943.49</v>
      </c>
      <c r="K57" s="101" t="n">
        <v>35100.8</v>
      </c>
      <c r="L57" s="101" t="n">
        <v>17900.34</v>
      </c>
      <c r="M57" s="101" t="n">
        <v>-17769.959</v>
      </c>
      <c r="N57" s="101"/>
      <c r="O57" s="101" t="n">
        <v>-9495.92</v>
      </c>
      <c r="P57" s="101" t="n">
        <v>-15312.91</v>
      </c>
      <c r="Q57" s="101" t="n">
        <v>-34640.53</v>
      </c>
      <c r="R57" s="101"/>
      <c r="S57" s="0"/>
      <c r="T57" s="0"/>
      <c r="U57" s="0"/>
      <c r="V57" s="0"/>
      <c r="W57" s="0"/>
      <c r="X57" s="0"/>
      <c r="Y57" s="0"/>
      <c r="Z57" s="0"/>
      <c r="AA57" s="101"/>
    </row>
    <row r="58" customFormat="false" ht="15.75" hidden="false" customHeight="true" outlineLevel="0" collapsed="false">
      <c r="A58" s="101"/>
      <c r="B58" s="101" t="n">
        <v>-3</v>
      </c>
      <c r="C58" s="101" t="n">
        <v>5</v>
      </c>
      <c r="D58" s="101" t="n">
        <v>8</v>
      </c>
      <c r="E58" s="101" t="n">
        <v>13</v>
      </c>
      <c r="F58" s="101" t="s">
        <v>230</v>
      </c>
      <c r="G58" s="101" t="str">
        <f aca="false">E58&amp;""&amp;F58</f>
        <v>13O</v>
      </c>
      <c r="H58" s="101" t="n">
        <v>23115.439</v>
      </c>
      <c r="I58" s="101" t="n">
        <v>16870.57</v>
      </c>
      <c r="J58" s="101" t="n">
        <v>1511.6</v>
      </c>
      <c r="K58" s="101"/>
      <c r="L58" s="101" t="n">
        <v>2112.8</v>
      </c>
      <c r="M58" s="101"/>
      <c r="N58" s="101"/>
      <c r="O58" s="101" t="n">
        <v>-8220.45</v>
      </c>
      <c r="P58" s="101" t="n">
        <v>15826.47</v>
      </c>
      <c r="Q58" s="101"/>
      <c r="R58" s="101"/>
      <c r="S58" s="0"/>
      <c r="T58" s="0"/>
      <c r="U58" s="0"/>
      <c r="V58" s="0"/>
      <c r="W58" s="0"/>
      <c r="X58" s="0"/>
      <c r="Y58" s="0"/>
      <c r="Z58" s="0"/>
      <c r="AA58" s="101"/>
    </row>
    <row r="59" customFormat="false" ht="15.75" hidden="false" customHeight="true" outlineLevel="0" collapsed="false">
      <c r="A59" s="101"/>
      <c r="B59" s="101" t="n">
        <v>6</v>
      </c>
      <c r="C59" s="101" t="n">
        <v>10</v>
      </c>
      <c r="D59" s="101" t="n">
        <v>4</v>
      </c>
      <c r="E59" s="101" t="n">
        <v>14</v>
      </c>
      <c r="F59" s="101" t="s">
        <v>227</v>
      </c>
      <c r="G59" s="101" t="str">
        <f aca="false">E59&amp;""&amp;F59</f>
        <v>14Be</v>
      </c>
      <c r="H59" s="101" t="n">
        <v>39954.498</v>
      </c>
      <c r="I59" s="101" t="n">
        <v>1775.89</v>
      </c>
      <c r="J59" s="101" t="n">
        <v>25675.36</v>
      </c>
      <c r="K59" s="101" t="n">
        <v>1265.89</v>
      </c>
      <c r="L59" s="101"/>
      <c r="M59" s="101" t="n">
        <v>16290.813</v>
      </c>
      <c r="N59" s="101" t="n">
        <v>36934.61</v>
      </c>
      <c r="O59" s="101" t="n">
        <v>-11642.73</v>
      </c>
      <c r="P59" s="101"/>
      <c r="Q59" s="101" t="n">
        <v>15321.06</v>
      </c>
      <c r="R59" s="101"/>
      <c r="S59" s="0"/>
      <c r="T59" s="0"/>
      <c r="U59" s="0"/>
      <c r="V59" s="0"/>
      <c r="W59" s="0"/>
      <c r="X59" s="0"/>
      <c r="Y59" s="0"/>
      <c r="Z59" s="0"/>
      <c r="AA59" s="101"/>
    </row>
    <row r="60" customFormat="false" ht="15.75" hidden="false" customHeight="true" outlineLevel="0" collapsed="false">
      <c r="A60" s="101"/>
      <c r="B60" s="101" t="n">
        <v>4</v>
      </c>
      <c r="C60" s="101" t="n">
        <v>9</v>
      </c>
      <c r="D60" s="101" t="n">
        <v>5</v>
      </c>
      <c r="E60" s="101" t="n">
        <v>14</v>
      </c>
      <c r="F60" s="101" t="s">
        <v>228</v>
      </c>
      <c r="G60" s="101" t="str">
        <f aca="false">E60&amp;""&amp;F60</f>
        <v>14B</v>
      </c>
      <c r="H60" s="101" t="n">
        <v>23663.685</v>
      </c>
      <c r="I60" s="101" t="n">
        <v>969.75</v>
      </c>
      <c r="J60" s="101" t="n">
        <v>17284.36</v>
      </c>
      <c r="K60" s="101" t="n">
        <v>5848.36</v>
      </c>
      <c r="L60" s="101" t="n">
        <v>39833.83</v>
      </c>
      <c r="M60" s="101" t="n">
        <v>20643.792</v>
      </c>
      <c r="N60" s="101" t="n">
        <v>20800.27</v>
      </c>
      <c r="O60" s="101" t="n">
        <v>-11813.85</v>
      </c>
      <c r="P60" s="101" t="n">
        <v>-41966.17</v>
      </c>
      <c r="Q60" s="101" t="n">
        <v>12467.36</v>
      </c>
      <c r="R60" s="101"/>
      <c r="S60" s="0"/>
      <c r="T60" s="0"/>
      <c r="U60" s="0"/>
      <c r="V60" s="0"/>
      <c r="W60" s="0"/>
      <c r="X60" s="0"/>
      <c r="Y60" s="0"/>
      <c r="Z60" s="0"/>
      <c r="AA60" s="101"/>
    </row>
    <row r="61" customFormat="false" ht="15.75" hidden="false" customHeight="true" outlineLevel="0" collapsed="false">
      <c r="A61" s="101"/>
      <c r="B61" s="101" t="n">
        <v>2</v>
      </c>
      <c r="C61" s="101" t="n">
        <v>8</v>
      </c>
      <c r="D61" s="101" t="n">
        <v>6</v>
      </c>
      <c r="E61" s="101" t="n">
        <v>14</v>
      </c>
      <c r="F61" s="101" t="s">
        <v>229</v>
      </c>
      <c r="G61" s="101" t="str">
        <f aca="false">E61&amp;""&amp;F61</f>
        <v>14C</v>
      </c>
      <c r="H61" s="101" t="n">
        <v>3019.89278</v>
      </c>
      <c r="I61" s="101" t="n">
        <v>8176.43</v>
      </c>
      <c r="J61" s="101" t="n">
        <v>20831.2</v>
      </c>
      <c r="K61" s="101" t="n">
        <v>13122.74</v>
      </c>
      <c r="L61" s="101" t="n">
        <v>36635.81</v>
      </c>
      <c r="M61" s="101" t="n">
        <v>156.476</v>
      </c>
      <c r="N61" s="101" t="n">
        <v>-4987.56</v>
      </c>
      <c r="O61" s="101" t="n">
        <v>-12012.51</v>
      </c>
      <c r="P61" s="101" t="n">
        <v>-37928.15</v>
      </c>
      <c r="Q61" s="101" t="n">
        <v>-10396.91</v>
      </c>
      <c r="R61" s="101"/>
      <c r="S61" s="0"/>
      <c r="T61" s="0"/>
      <c r="U61" s="0"/>
      <c r="V61" s="0"/>
      <c r="W61" s="0"/>
      <c r="X61" s="0"/>
      <c r="Y61" s="0"/>
      <c r="Z61" s="0"/>
      <c r="AA61" s="101"/>
    </row>
    <row r="62" customFormat="false" ht="15.75" hidden="false" customHeight="true" outlineLevel="0" collapsed="false">
      <c r="A62" s="101"/>
      <c r="B62" s="101" t="n">
        <v>0</v>
      </c>
      <c r="C62" s="101" t="n">
        <v>7</v>
      </c>
      <c r="D62" s="101" t="n">
        <v>7</v>
      </c>
      <c r="E62" s="101" t="n">
        <v>14</v>
      </c>
      <c r="F62" s="101" t="s">
        <v>27</v>
      </c>
      <c r="G62" s="101" t="str">
        <f aca="false">E62&amp;""&amp;F62</f>
        <v>14N</v>
      </c>
      <c r="H62" s="101" t="n">
        <v>2863.41669</v>
      </c>
      <c r="I62" s="101" t="n">
        <v>10553.38</v>
      </c>
      <c r="J62" s="101" t="n">
        <v>7550.56</v>
      </c>
      <c r="K62" s="101" t="n">
        <v>30617.29</v>
      </c>
      <c r="L62" s="101" t="n">
        <v>25083.94</v>
      </c>
      <c r="M62" s="101" t="n">
        <v>-5144.04</v>
      </c>
      <c r="N62" s="101" t="n">
        <v>-29100.99</v>
      </c>
      <c r="O62" s="101" t="n">
        <v>-11612.19</v>
      </c>
      <c r="P62" s="101" t="n">
        <v>-20987.67</v>
      </c>
      <c r="Q62" s="101" t="n">
        <v>-28323.34</v>
      </c>
      <c r="R62" s="101"/>
      <c r="S62" s="0"/>
      <c r="T62" s="0"/>
      <c r="U62" s="0"/>
      <c r="V62" s="0"/>
      <c r="W62" s="0"/>
      <c r="X62" s="0"/>
      <c r="Y62" s="0"/>
      <c r="Z62" s="0"/>
      <c r="AA62" s="101"/>
    </row>
    <row r="63" customFormat="false" ht="15.75" hidden="false" customHeight="true" outlineLevel="0" collapsed="false">
      <c r="A63" s="101"/>
      <c r="B63" s="101" t="n">
        <v>-2</v>
      </c>
      <c r="C63" s="101" t="n">
        <v>6</v>
      </c>
      <c r="D63" s="101" t="n">
        <v>8</v>
      </c>
      <c r="E63" s="101" t="n">
        <v>14</v>
      </c>
      <c r="F63" s="101" t="s">
        <v>230</v>
      </c>
      <c r="G63" s="101" t="str">
        <f aca="false">E63&amp;""&amp;F63</f>
        <v>14O</v>
      </c>
      <c r="H63" s="101" t="n">
        <v>8007.457</v>
      </c>
      <c r="I63" s="101" t="n">
        <v>23179.3</v>
      </c>
      <c r="J63" s="101" t="n">
        <v>4626.99</v>
      </c>
      <c r="K63" s="101" t="n">
        <v>40049.87</v>
      </c>
      <c r="L63" s="101" t="n">
        <v>6570.48</v>
      </c>
      <c r="M63" s="101" t="n">
        <v>-23956.953</v>
      </c>
      <c r="N63" s="101"/>
      <c r="O63" s="101" t="n">
        <v>-10116.21</v>
      </c>
      <c r="P63" s="101" t="n">
        <v>-2406.52</v>
      </c>
      <c r="Q63" s="101"/>
      <c r="R63" s="101"/>
      <c r="S63" s="0"/>
      <c r="T63" s="0"/>
      <c r="U63" s="0"/>
      <c r="V63" s="0"/>
      <c r="W63" s="0"/>
      <c r="X63" s="0"/>
      <c r="Y63" s="0"/>
      <c r="Z63" s="0"/>
      <c r="AA63" s="101"/>
    </row>
    <row r="64" customFormat="false" ht="15.75" hidden="false" customHeight="true" outlineLevel="0" collapsed="false">
      <c r="A64" s="101"/>
      <c r="B64" s="101" t="n">
        <v>-4</v>
      </c>
      <c r="C64" s="101" t="n">
        <v>5</v>
      </c>
      <c r="D64" s="101" t="n">
        <v>9</v>
      </c>
      <c r="E64" s="101" t="n">
        <v>14</v>
      </c>
      <c r="F64" s="101" t="s">
        <v>231</v>
      </c>
      <c r="G64" s="101" t="str">
        <f aca="false">E64&amp;""&amp;F64</f>
        <v>14F</v>
      </c>
      <c r="H64" s="101" t="n">
        <v>31964.41</v>
      </c>
      <c r="I64" s="101"/>
      <c r="J64" s="101" t="n">
        <v>-1560</v>
      </c>
      <c r="K64" s="101"/>
      <c r="L64" s="101" t="n">
        <v>-48.4</v>
      </c>
      <c r="M64" s="101"/>
      <c r="N64" s="101"/>
      <c r="O64" s="101" t="n">
        <v>-9260.61</v>
      </c>
      <c r="P64" s="101" t="n">
        <v>19329.96</v>
      </c>
      <c r="Q64" s="101"/>
      <c r="R64" s="101"/>
      <c r="S64" s="0"/>
      <c r="T64" s="0"/>
      <c r="U64" s="0"/>
      <c r="V64" s="0"/>
      <c r="W64" s="0"/>
      <c r="X64" s="0"/>
      <c r="Y64" s="0"/>
      <c r="Z64" s="0"/>
      <c r="AA64" s="101"/>
    </row>
    <row r="65" customFormat="false" ht="15.75" hidden="false" customHeight="true" outlineLevel="0" collapsed="false">
      <c r="A65" s="101"/>
      <c r="B65" s="101" t="n">
        <v>7</v>
      </c>
      <c r="C65" s="101" t="n">
        <v>11</v>
      </c>
      <c r="D65" s="101" t="n">
        <v>4</v>
      </c>
      <c r="E65" s="101" t="n">
        <v>15</v>
      </c>
      <c r="F65" s="101" t="s">
        <v>227</v>
      </c>
      <c r="G65" s="101" t="str">
        <f aca="false">E65&amp;""&amp;F65</f>
        <v>15Be</v>
      </c>
      <c r="H65" s="101" t="n">
        <v>49760.01</v>
      </c>
      <c r="I65" s="101" t="n">
        <v>-1735.01</v>
      </c>
      <c r="J65" s="101"/>
      <c r="K65" s="101" t="n">
        <v>41.01</v>
      </c>
      <c r="L65" s="101"/>
      <c r="M65" s="101" t="n">
        <v>20802.01</v>
      </c>
      <c r="N65" s="101" t="n">
        <v>39887.01</v>
      </c>
      <c r="O65" s="101"/>
      <c r="P65" s="101"/>
      <c r="Q65" s="101" t="n">
        <v>18025.01</v>
      </c>
      <c r="R65" s="101"/>
      <c r="S65" s="0"/>
      <c r="T65" s="0"/>
      <c r="U65" s="0"/>
      <c r="V65" s="0"/>
      <c r="W65" s="0"/>
      <c r="X65" s="0"/>
      <c r="Y65" s="0"/>
      <c r="Z65" s="0"/>
      <c r="AA65" s="101"/>
    </row>
    <row r="66" customFormat="false" ht="15.75" hidden="false" customHeight="true" outlineLevel="0" collapsed="false">
      <c r="A66" s="101"/>
      <c r="B66" s="101" t="n">
        <v>5</v>
      </c>
      <c r="C66" s="101" t="n">
        <v>10</v>
      </c>
      <c r="D66" s="101" t="n">
        <v>5</v>
      </c>
      <c r="E66" s="101" t="n">
        <v>15</v>
      </c>
      <c r="F66" s="101" t="s">
        <v>228</v>
      </c>
      <c r="G66" s="101" t="str">
        <f aca="false">E66&amp;""&amp;F66</f>
        <v>15B</v>
      </c>
      <c r="H66" s="101" t="n">
        <v>28957.988</v>
      </c>
      <c r="I66" s="101" t="n">
        <v>2777.01</v>
      </c>
      <c r="J66" s="101" t="n">
        <v>18285.48</v>
      </c>
      <c r="K66" s="101" t="n">
        <v>3746.76</v>
      </c>
      <c r="L66" s="101" t="n">
        <v>43960.84</v>
      </c>
      <c r="M66" s="101" t="n">
        <v>19084.844</v>
      </c>
      <c r="N66" s="101" t="n">
        <v>28856.55</v>
      </c>
      <c r="O66" s="101" t="n">
        <v>-14195.18</v>
      </c>
      <c r="P66" s="101"/>
      <c r="Q66" s="101" t="n">
        <v>17866.78</v>
      </c>
      <c r="R66" s="101"/>
      <c r="S66" s="0"/>
      <c r="T66" s="0"/>
      <c r="U66" s="0"/>
      <c r="V66" s="0"/>
      <c r="W66" s="0"/>
      <c r="X66" s="0"/>
      <c r="Y66" s="0"/>
      <c r="Z66" s="0"/>
      <c r="AA66" s="101"/>
    </row>
    <row r="67" customFormat="false" ht="15.75" hidden="false" customHeight="true" outlineLevel="0" collapsed="false">
      <c r="A67" s="101"/>
      <c r="B67" s="101" t="n">
        <v>3</v>
      </c>
      <c r="C67" s="101" t="n">
        <v>9</v>
      </c>
      <c r="D67" s="101" t="n">
        <v>6</v>
      </c>
      <c r="E67" s="101" t="n">
        <v>15</v>
      </c>
      <c r="F67" s="101" t="s">
        <v>229</v>
      </c>
      <c r="G67" s="101" t="str">
        <f aca="false">E67&amp;""&amp;F67</f>
        <v>15C</v>
      </c>
      <c r="H67" s="101" t="n">
        <v>9873.144</v>
      </c>
      <c r="I67" s="101" t="n">
        <v>1218.07</v>
      </c>
      <c r="J67" s="101" t="n">
        <v>21079.51</v>
      </c>
      <c r="K67" s="101" t="n">
        <v>9394.5</v>
      </c>
      <c r="L67" s="101" t="n">
        <v>38363.87</v>
      </c>
      <c r="M67" s="101" t="n">
        <v>9771.705</v>
      </c>
      <c r="N67" s="101" t="n">
        <v>7017.54</v>
      </c>
      <c r="O67" s="101" t="n">
        <v>-12728.94</v>
      </c>
      <c r="P67" s="101" t="n">
        <v>-37370.32</v>
      </c>
      <c r="Q67" s="101" t="n">
        <v>-1061.59</v>
      </c>
      <c r="R67" s="101"/>
      <c r="S67" s="0"/>
      <c r="T67" s="0"/>
      <c r="U67" s="0"/>
      <c r="V67" s="0"/>
      <c r="W67" s="0"/>
      <c r="X67" s="0"/>
      <c r="Y67" s="0"/>
      <c r="Z67" s="0"/>
      <c r="AA67" s="101"/>
    </row>
    <row r="68" customFormat="false" ht="15.75" hidden="false" customHeight="true" outlineLevel="0" collapsed="false">
      <c r="A68" s="101"/>
      <c r="B68" s="101" t="n">
        <v>1</v>
      </c>
      <c r="C68" s="101" t="n">
        <v>8</v>
      </c>
      <c r="D68" s="101" t="n">
        <v>7</v>
      </c>
      <c r="E68" s="101" t="n">
        <v>15</v>
      </c>
      <c r="F68" s="101" t="s">
        <v>27</v>
      </c>
      <c r="G68" s="101" t="str">
        <f aca="false">E68&amp;""&amp;F68</f>
        <v>15N</v>
      </c>
      <c r="H68" s="101" t="n">
        <v>101.43866</v>
      </c>
      <c r="I68" s="101" t="n">
        <v>10833.3</v>
      </c>
      <c r="J68" s="101" t="n">
        <v>10207.42</v>
      </c>
      <c r="K68" s="101" t="n">
        <v>21386.68</v>
      </c>
      <c r="L68" s="101" t="n">
        <v>31038.62</v>
      </c>
      <c r="M68" s="101" t="n">
        <v>-2754.166</v>
      </c>
      <c r="N68" s="101" t="n">
        <v>-16705.37</v>
      </c>
      <c r="O68" s="101" t="n">
        <v>-10991.36</v>
      </c>
      <c r="P68" s="101" t="n">
        <v>-30851.22</v>
      </c>
      <c r="Q68" s="101" t="n">
        <v>-15977.34</v>
      </c>
      <c r="R68" s="101"/>
      <c r="S68" s="0"/>
      <c r="T68" s="0"/>
      <c r="U68" s="0"/>
      <c r="V68" s="0"/>
      <c r="W68" s="0"/>
      <c r="X68" s="0"/>
      <c r="Y68" s="0"/>
      <c r="Z68" s="0"/>
      <c r="AA68" s="101"/>
    </row>
    <row r="69" customFormat="false" ht="15.75" hidden="false" customHeight="true" outlineLevel="0" collapsed="false">
      <c r="A69" s="101"/>
      <c r="B69" s="101" t="n">
        <v>-1</v>
      </c>
      <c r="C69" s="101" t="n">
        <v>7</v>
      </c>
      <c r="D69" s="101" t="n">
        <v>8</v>
      </c>
      <c r="E69" s="101" t="n">
        <v>15</v>
      </c>
      <c r="F69" s="101" t="s">
        <v>230</v>
      </c>
      <c r="G69" s="101" t="str">
        <f aca="false">E69&amp;""&amp;F69</f>
        <v>15O</v>
      </c>
      <c r="H69" s="101" t="n">
        <v>2855.605</v>
      </c>
      <c r="I69" s="101" t="n">
        <v>13223.17</v>
      </c>
      <c r="J69" s="101" t="n">
        <v>7296.78</v>
      </c>
      <c r="K69" s="101" t="n">
        <v>36402.47</v>
      </c>
      <c r="L69" s="101" t="n">
        <v>14847.34</v>
      </c>
      <c r="M69" s="101" t="n">
        <v>-13951.205</v>
      </c>
      <c r="N69" s="101"/>
      <c r="O69" s="101" t="n">
        <v>-10219.61</v>
      </c>
      <c r="P69" s="101" t="n">
        <v>-7453.26</v>
      </c>
      <c r="Q69" s="101" t="n">
        <v>-37180.12</v>
      </c>
      <c r="R69" s="101"/>
      <c r="S69" s="0"/>
      <c r="T69" s="0"/>
      <c r="U69" s="0"/>
      <c r="V69" s="0"/>
      <c r="W69" s="0"/>
      <c r="X69" s="0"/>
      <c r="Y69" s="0"/>
      <c r="Z69" s="0"/>
      <c r="AA69" s="101"/>
    </row>
    <row r="70" customFormat="false" ht="15.75" hidden="false" customHeight="true" outlineLevel="0" collapsed="false">
      <c r="A70" s="101"/>
      <c r="B70" s="101" t="n">
        <v>-3</v>
      </c>
      <c r="C70" s="101" t="n">
        <v>6</v>
      </c>
      <c r="D70" s="101" t="n">
        <v>9</v>
      </c>
      <c r="E70" s="101" t="n">
        <v>15</v>
      </c>
      <c r="F70" s="101" t="s">
        <v>231</v>
      </c>
      <c r="G70" s="101" t="str">
        <f aca="false">E70&amp;""&amp;F70</f>
        <v>15F</v>
      </c>
      <c r="H70" s="101" t="n">
        <v>16806.81</v>
      </c>
      <c r="I70" s="101" t="n">
        <v>23228.92</v>
      </c>
      <c r="J70" s="101" t="n">
        <v>-1510.38</v>
      </c>
      <c r="K70" s="101"/>
      <c r="L70" s="101" t="n">
        <v>3116.61</v>
      </c>
      <c r="M70" s="101"/>
      <c r="N70" s="101"/>
      <c r="O70" s="101" t="n">
        <v>-9921.75</v>
      </c>
      <c r="P70" s="101" t="n">
        <v>6654.42</v>
      </c>
      <c r="Q70" s="101"/>
      <c r="R70" s="101"/>
      <c r="S70" s="0"/>
      <c r="T70" s="0"/>
      <c r="U70" s="0"/>
      <c r="V70" s="0"/>
      <c r="W70" s="0"/>
      <c r="X70" s="0"/>
      <c r="Y70" s="0"/>
      <c r="Z70" s="0"/>
      <c r="AA70" s="101"/>
    </row>
    <row r="71" customFormat="false" ht="15.75" hidden="false" customHeight="true" outlineLevel="0" collapsed="false">
      <c r="A71" s="101"/>
      <c r="B71" s="101" t="n">
        <v>8</v>
      </c>
      <c r="C71" s="101" t="n">
        <v>12</v>
      </c>
      <c r="D71" s="101" t="n">
        <v>4</v>
      </c>
      <c r="E71" s="101" t="n">
        <v>16</v>
      </c>
      <c r="F71" s="101" t="s">
        <v>227</v>
      </c>
      <c r="G71" s="101" t="str">
        <f aca="false">E71&amp;""&amp;F71</f>
        <v>16Be</v>
      </c>
      <c r="H71" s="101" t="n">
        <v>57447.132</v>
      </c>
      <c r="I71" s="101" t="n">
        <v>385.01</v>
      </c>
      <c r="J71" s="101"/>
      <c r="K71" s="101" t="n">
        <v>-1350</v>
      </c>
      <c r="L71" s="101"/>
      <c r="M71" s="101" t="n">
        <v>20334.862</v>
      </c>
      <c r="N71" s="101" t="n">
        <v>43753</v>
      </c>
      <c r="O71" s="101"/>
      <c r="P71" s="101"/>
      <c r="Q71" s="101" t="n">
        <v>20417.83</v>
      </c>
      <c r="R71" s="101"/>
      <c r="S71" s="0"/>
      <c r="T71" s="0"/>
      <c r="U71" s="0"/>
      <c r="V71" s="0"/>
      <c r="W71" s="0"/>
      <c r="X71" s="0"/>
      <c r="Y71" s="0"/>
      <c r="Z71" s="0"/>
      <c r="AA71" s="101"/>
    </row>
    <row r="72" customFormat="false" ht="15.75" hidden="false" customHeight="true" outlineLevel="0" collapsed="false">
      <c r="A72" s="101"/>
      <c r="B72" s="101" t="n">
        <v>6</v>
      </c>
      <c r="C72" s="101" t="n">
        <v>11</v>
      </c>
      <c r="D72" s="101" t="n">
        <v>5</v>
      </c>
      <c r="E72" s="101" t="n">
        <v>16</v>
      </c>
      <c r="F72" s="101" t="s">
        <v>228</v>
      </c>
      <c r="G72" s="101" t="str">
        <f aca="false">E72&amp;""&amp;F72</f>
        <v>16B</v>
      </c>
      <c r="H72" s="101" t="n">
        <v>37112.271</v>
      </c>
      <c r="I72" s="101" t="n">
        <v>-82.97</v>
      </c>
      <c r="J72" s="101" t="n">
        <v>19937.01</v>
      </c>
      <c r="K72" s="101" t="n">
        <v>2694.05</v>
      </c>
      <c r="L72" s="101"/>
      <c r="M72" s="101" t="n">
        <v>23418.142</v>
      </c>
      <c r="N72" s="101" t="n">
        <v>31428.36</v>
      </c>
      <c r="O72" s="101" t="n">
        <v>-14232.22</v>
      </c>
      <c r="P72" s="101"/>
      <c r="Q72" s="101" t="n">
        <v>19167.81</v>
      </c>
      <c r="R72" s="101"/>
      <c r="S72" s="0"/>
      <c r="T72" s="0"/>
      <c r="U72" s="0"/>
      <c r="V72" s="0"/>
      <c r="W72" s="0"/>
      <c r="X72" s="0"/>
      <c r="Y72" s="0"/>
      <c r="Z72" s="0"/>
      <c r="AA72" s="101"/>
    </row>
    <row r="73" customFormat="false" ht="15.75" hidden="false" customHeight="true" outlineLevel="0" collapsed="false">
      <c r="A73" s="101"/>
      <c r="B73" s="101" t="n">
        <v>4</v>
      </c>
      <c r="C73" s="101" t="n">
        <v>10</v>
      </c>
      <c r="D73" s="101" t="n">
        <v>6</v>
      </c>
      <c r="E73" s="101" t="n">
        <v>16</v>
      </c>
      <c r="F73" s="101" t="s">
        <v>229</v>
      </c>
      <c r="G73" s="101" t="str">
        <f aca="false">E73&amp;""&amp;F73</f>
        <v>16C</v>
      </c>
      <c r="H73" s="101" t="n">
        <v>13694.128</v>
      </c>
      <c r="I73" s="101" t="n">
        <v>4250.33</v>
      </c>
      <c r="J73" s="101" t="n">
        <v>22552.83</v>
      </c>
      <c r="K73" s="101" t="n">
        <v>5468.4</v>
      </c>
      <c r="L73" s="101" t="n">
        <v>40838.31</v>
      </c>
      <c r="M73" s="101" t="n">
        <v>8010.221</v>
      </c>
      <c r="N73" s="101" t="n">
        <v>18431.13</v>
      </c>
      <c r="O73" s="101" t="n">
        <v>-13808.55</v>
      </c>
      <c r="P73" s="101" t="n">
        <v>-43355.01</v>
      </c>
      <c r="Q73" s="101" t="n">
        <v>5521.37</v>
      </c>
      <c r="R73" s="101"/>
      <c r="S73" s="0"/>
      <c r="T73" s="0"/>
      <c r="U73" s="0"/>
      <c r="V73" s="0"/>
      <c r="W73" s="0"/>
      <c r="X73" s="0"/>
      <c r="Y73" s="0"/>
      <c r="Z73" s="0"/>
      <c r="AA73" s="101"/>
    </row>
    <row r="74" customFormat="false" ht="15.75" hidden="false" customHeight="true" outlineLevel="0" collapsed="false">
      <c r="A74" s="101"/>
      <c r="B74" s="101" t="n">
        <v>2</v>
      </c>
      <c r="C74" s="101" t="n">
        <v>9</v>
      </c>
      <c r="D74" s="101" t="n">
        <v>7</v>
      </c>
      <c r="E74" s="101" t="n">
        <v>16</v>
      </c>
      <c r="F74" s="101" t="s">
        <v>27</v>
      </c>
      <c r="G74" s="101" t="str">
        <f aca="false">E74&amp;""&amp;F74</f>
        <v>16N</v>
      </c>
      <c r="H74" s="101" t="n">
        <v>5683.907</v>
      </c>
      <c r="I74" s="101" t="n">
        <v>2488.85</v>
      </c>
      <c r="J74" s="101" t="n">
        <v>11478.21</v>
      </c>
      <c r="K74" s="101" t="n">
        <v>13322.14</v>
      </c>
      <c r="L74" s="101" t="n">
        <v>32557.72</v>
      </c>
      <c r="M74" s="101" t="n">
        <v>10420.908</v>
      </c>
      <c r="N74" s="101" t="n">
        <v>-4996.35</v>
      </c>
      <c r="O74" s="101" t="n">
        <v>-10110.42</v>
      </c>
      <c r="P74" s="101" t="n">
        <v>-30563.05</v>
      </c>
      <c r="Q74" s="101" t="n">
        <v>-5243.02</v>
      </c>
      <c r="R74" s="101"/>
      <c r="S74" s="0"/>
      <c r="T74" s="0"/>
      <c r="U74" s="0"/>
      <c r="V74" s="0"/>
      <c r="W74" s="0"/>
      <c r="X74" s="0"/>
      <c r="Y74" s="0"/>
      <c r="Z74" s="0"/>
      <c r="AA74" s="101"/>
    </row>
    <row r="75" customFormat="false" ht="15.75" hidden="false" customHeight="true" outlineLevel="0" collapsed="false">
      <c r="A75" s="101"/>
      <c r="B75" s="101" t="n">
        <v>0</v>
      </c>
      <c r="C75" s="101" t="n">
        <v>8</v>
      </c>
      <c r="D75" s="101" t="n">
        <v>8</v>
      </c>
      <c r="E75" s="101" t="n">
        <v>16</v>
      </c>
      <c r="F75" s="101" t="s">
        <v>230</v>
      </c>
      <c r="G75" s="101" t="str">
        <f aca="false">E75&amp;""&amp;F75</f>
        <v>16O</v>
      </c>
      <c r="H75" s="101" t="n">
        <v>-4737.00137</v>
      </c>
      <c r="I75" s="101" t="n">
        <v>15663.92</v>
      </c>
      <c r="J75" s="101" t="n">
        <v>12127.41</v>
      </c>
      <c r="K75" s="101" t="n">
        <v>28887.09</v>
      </c>
      <c r="L75" s="101" t="n">
        <v>22334.84</v>
      </c>
      <c r="M75" s="101" t="n">
        <v>-15417.256</v>
      </c>
      <c r="N75" s="101" t="n">
        <v>-28723.16</v>
      </c>
      <c r="O75" s="101" t="n">
        <v>-7161.92</v>
      </c>
      <c r="P75" s="101" t="n">
        <v>-21899.12</v>
      </c>
      <c r="Q75" s="101" t="n">
        <v>-29615.13</v>
      </c>
      <c r="R75" s="101"/>
      <c r="S75" s="0"/>
      <c r="T75" s="0"/>
      <c r="U75" s="0"/>
      <c r="V75" s="0"/>
      <c r="W75" s="0"/>
      <c r="X75" s="0"/>
      <c r="Y75" s="0"/>
      <c r="Z75" s="0"/>
      <c r="AA75" s="101"/>
    </row>
    <row r="76" customFormat="false" ht="15.75" hidden="false" customHeight="true" outlineLevel="0" collapsed="false">
      <c r="A76" s="101"/>
      <c r="B76" s="101" t="n">
        <v>-2</v>
      </c>
      <c r="C76" s="101" t="n">
        <v>7</v>
      </c>
      <c r="D76" s="101" t="n">
        <v>9</v>
      </c>
      <c r="E76" s="101" t="n">
        <v>16</v>
      </c>
      <c r="F76" s="101" t="s">
        <v>231</v>
      </c>
      <c r="G76" s="101" t="str">
        <f aca="false">E76&amp;""&amp;F76</f>
        <v>16F</v>
      </c>
      <c r="H76" s="101" t="n">
        <v>10680.254</v>
      </c>
      <c r="I76" s="101" t="n">
        <v>14197.87</v>
      </c>
      <c r="J76" s="101" t="n">
        <v>-535.68</v>
      </c>
      <c r="K76" s="101" t="n">
        <v>37426.79</v>
      </c>
      <c r="L76" s="101" t="n">
        <v>6761.1</v>
      </c>
      <c r="M76" s="101" t="n">
        <v>-13305.9</v>
      </c>
      <c r="N76" s="101"/>
      <c r="O76" s="101" t="n">
        <v>-9082.73</v>
      </c>
      <c r="P76" s="101" t="n">
        <v>3289.84</v>
      </c>
      <c r="Q76" s="101"/>
      <c r="R76" s="101"/>
      <c r="S76" s="0"/>
      <c r="T76" s="0"/>
      <c r="U76" s="0"/>
      <c r="V76" s="0"/>
      <c r="W76" s="0"/>
      <c r="X76" s="0"/>
      <c r="Y76" s="0"/>
      <c r="Z76" s="0"/>
      <c r="AA76" s="101"/>
    </row>
    <row r="77" customFormat="false" ht="15.75" hidden="false" customHeight="true" outlineLevel="0" collapsed="false">
      <c r="A77" s="101"/>
      <c r="B77" s="101" t="n">
        <v>-4</v>
      </c>
      <c r="C77" s="101" t="n">
        <v>6</v>
      </c>
      <c r="D77" s="101" t="n">
        <v>10</v>
      </c>
      <c r="E77" s="101" t="n">
        <v>16</v>
      </c>
      <c r="F77" s="101" t="s">
        <v>232</v>
      </c>
      <c r="G77" s="101" t="str">
        <f aca="false">E77&amp;""&amp;F77</f>
        <v>16Ne</v>
      </c>
      <c r="H77" s="101" t="n">
        <v>23986.154</v>
      </c>
      <c r="I77" s="101"/>
      <c r="J77" s="101" t="n">
        <v>109.63</v>
      </c>
      <c r="K77" s="101"/>
      <c r="L77" s="101" t="n">
        <v>-1400.76</v>
      </c>
      <c r="M77" s="101"/>
      <c r="N77" s="101"/>
      <c r="O77" s="101" t="n">
        <v>-10353.46</v>
      </c>
      <c r="P77" s="101" t="n">
        <v>13841.58</v>
      </c>
      <c r="Q77" s="101"/>
      <c r="R77" s="101"/>
      <c r="S77" s="0"/>
      <c r="T77" s="0"/>
      <c r="U77" s="0"/>
      <c r="V77" s="0"/>
      <c r="W77" s="0"/>
      <c r="X77" s="0"/>
      <c r="Y77" s="0"/>
      <c r="Z77" s="0"/>
      <c r="AA77" s="101"/>
    </row>
    <row r="78" customFormat="false" ht="15.75" hidden="false" customHeight="true" outlineLevel="0" collapsed="false">
      <c r="A78" s="101"/>
      <c r="B78" s="101" t="n">
        <v>7</v>
      </c>
      <c r="C78" s="101" t="n">
        <v>12</v>
      </c>
      <c r="D78" s="101" t="n">
        <v>5</v>
      </c>
      <c r="E78" s="101" t="n">
        <v>17</v>
      </c>
      <c r="F78" s="101" t="s">
        <v>228</v>
      </c>
      <c r="G78" s="101" t="str">
        <f aca="false">E78&amp;""&amp;F78</f>
        <v>17B</v>
      </c>
      <c r="H78" s="101" t="n">
        <v>43770.816</v>
      </c>
      <c r="I78" s="101" t="n">
        <v>1412.77</v>
      </c>
      <c r="J78" s="101" t="n">
        <v>20965.29</v>
      </c>
      <c r="K78" s="101" t="n">
        <v>1329.81</v>
      </c>
      <c r="L78" s="101"/>
      <c r="M78" s="101" t="n">
        <v>22740.038</v>
      </c>
      <c r="N78" s="101" t="n">
        <v>35900.74</v>
      </c>
      <c r="O78" s="101" t="n">
        <v>-16994.99</v>
      </c>
      <c r="P78" s="101"/>
      <c r="Q78" s="101" t="n">
        <v>22005.37</v>
      </c>
      <c r="R78" s="101"/>
      <c r="S78" s="0"/>
      <c r="T78" s="0"/>
      <c r="U78" s="0"/>
      <c r="V78" s="0"/>
      <c r="W78" s="0"/>
      <c r="X78" s="0"/>
      <c r="Y78" s="0"/>
      <c r="Z78" s="0"/>
      <c r="AA78" s="101"/>
    </row>
    <row r="79" customFormat="false" ht="15.75" hidden="false" customHeight="true" outlineLevel="0" collapsed="false">
      <c r="A79" s="101"/>
      <c r="B79" s="101" t="n">
        <v>5</v>
      </c>
      <c r="C79" s="101" t="n">
        <v>11</v>
      </c>
      <c r="D79" s="101" t="n">
        <v>6</v>
      </c>
      <c r="E79" s="101" t="n">
        <v>17</v>
      </c>
      <c r="F79" s="101" t="s">
        <v>229</v>
      </c>
      <c r="G79" s="101" t="str">
        <f aca="false">E79&amp;""&amp;F79</f>
        <v>17C</v>
      </c>
      <c r="H79" s="101" t="n">
        <v>21030.778</v>
      </c>
      <c r="I79" s="101" t="n">
        <v>734.67</v>
      </c>
      <c r="J79" s="101" t="n">
        <v>23370.46</v>
      </c>
      <c r="K79" s="101" t="n">
        <v>4985</v>
      </c>
      <c r="L79" s="101" t="n">
        <v>43308.01</v>
      </c>
      <c r="M79" s="101" t="n">
        <v>13160.703</v>
      </c>
      <c r="N79" s="101" t="n">
        <v>21839.54</v>
      </c>
      <c r="O79" s="101" t="n">
        <v>-15053.21</v>
      </c>
      <c r="P79" s="101" t="n">
        <v>-43705.32</v>
      </c>
      <c r="Q79" s="101" t="n">
        <v>7275.55</v>
      </c>
      <c r="R79" s="101"/>
      <c r="S79" s="0"/>
      <c r="T79" s="0"/>
      <c r="U79" s="0"/>
      <c r="V79" s="0"/>
      <c r="W79" s="0"/>
      <c r="X79" s="0"/>
      <c r="Y79" s="0"/>
      <c r="Z79" s="0"/>
      <c r="AA79" s="101"/>
    </row>
    <row r="80" customFormat="false" ht="15.75" hidden="false" customHeight="true" outlineLevel="0" collapsed="false">
      <c r="A80" s="101"/>
      <c r="B80" s="101" t="n">
        <v>3</v>
      </c>
      <c r="C80" s="101" t="n">
        <v>10</v>
      </c>
      <c r="D80" s="101" t="n">
        <v>7</v>
      </c>
      <c r="E80" s="101" t="n">
        <v>17</v>
      </c>
      <c r="F80" s="101" t="s">
        <v>27</v>
      </c>
      <c r="G80" s="101" t="str">
        <f aca="false">E80&amp;""&amp;F80</f>
        <v>17N</v>
      </c>
      <c r="H80" s="101" t="n">
        <v>7870.075</v>
      </c>
      <c r="I80" s="101" t="n">
        <v>5885.15</v>
      </c>
      <c r="J80" s="101" t="n">
        <v>13113.02</v>
      </c>
      <c r="K80" s="101" t="n">
        <v>8374</v>
      </c>
      <c r="L80" s="101" t="n">
        <v>35665.85</v>
      </c>
      <c r="M80" s="101" t="n">
        <v>8678.839</v>
      </c>
      <c r="N80" s="101" t="n">
        <v>5918.37</v>
      </c>
      <c r="O80" s="101" t="n">
        <v>-11116.96</v>
      </c>
      <c r="P80" s="101" t="n">
        <v>-36531.17</v>
      </c>
      <c r="Q80" s="101" t="n">
        <v>4535.76</v>
      </c>
      <c r="R80" s="101"/>
      <c r="S80" s="0"/>
      <c r="T80" s="0"/>
      <c r="U80" s="0"/>
      <c r="V80" s="0"/>
      <c r="W80" s="0"/>
      <c r="X80" s="0"/>
      <c r="Y80" s="0"/>
      <c r="Z80" s="0"/>
      <c r="AA80" s="101"/>
    </row>
    <row r="81" customFormat="false" ht="15.75" hidden="false" customHeight="true" outlineLevel="0" collapsed="false">
      <c r="A81" s="101"/>
      <c r="B81" s="101" t="n">
        <v>1</v>
      </c>
      <c r="C81" s="101" t="n">
        <v>9</v>
      </c>
      <c r="D81" s="101" t="n">
        <v>8</v>
      </c>
      <c r="E81" s="101" t="n">
        <v>17</v>
      </c>
      <c r="F81" s="101" t="s">
        <v>230</v>
      </c>
      <c r="G81" s="101" t="str">
        <f aca="false">E81&amp;""&amp;F81</f>
        <v>17O</v>
      </c>
      <c r="H81" s="101" t="n">
        <v>-808.76361</v>
      </c>
      <c r="I81" s="101" t="n">
        <v>4143.08</v>
      </c>
      <c r="J81" s="101" t="n">
        <v>13781.64</v>
      </c>
      <c r="K81" s="101" t="n">
        <v>19807</v>
      </c>
      <c r="L81" s="101" t="n">
        <v>25259.85</v>
      </c>
      <c r="M81" s="101" t="n">
        <v>-2760.465</v>
      </c>
      <c r="N81" s="101" t="n">
        <v>-17309.21</v>
      </c>
      <c r="O81" s="101" t="n">
        <v>-6358.69</v>
      </c>
      <c r="P81" s="101" t="n">
        <v>-21791.86</v>
      </c>
      <c r="Q81" s="101" t="n">
        <v>-19560.33</v>
      </c>
      <c r="R81" s="101"/>
      <c r="S81" s="0"/>
      <c r="T81" s="0"/>
      <c r="U81" s="0"/>
      <c r="V81" s="0"/>
      <c r="W81" s="0"/>
      <c r="X81" s="0"/>
      <c r="Y81" s="0"/>
      <c r="Z81" s="0"/>
      <c r="AA81" s="101"/>
    </row>
    <row r="82" customFormat="false" ht="15.75" hidden="false" customHeight="true" outlineLevel="0" collapsed="false">
      <c r="A82" s="101"/>
      <c r="B82" s="101" t="n">
        <v>-1</v>
      </c>
      <c r="C82" s="101" t="n">
        <v>8</v>
      </c>
      <c r="D82" s="101" t="n">
        <v>9</v>
      </c>
      <c r="E82" s="101" t="n">
        <v>17</v>
      </c>
      <c r="F82" s="101" t="s">
        <v>231</v>
      </c>
      <c r="G82" s="101" t="str">
        <f aca="false">E82&amp;""&amp;F82</f>
        <v>17F</v>
      </c>
      <c r="H82" s="101" t="n">
        <v>1951.701</v>
      </c>
      <c r="I82" s="101" t="n">
        <v>16799.87</v>
      </c>
      <c r="J82" s="101" t="n">
        <v>600.27</v>
      </c>
      <c r="K82" s="101" t="n">
        <v>30997.74</v>
      </c>
      <c r="L82" s="101" t="n">
        <v>12727.68</v>
      </c>
      <c r="M82" s="101" t="n">
        <v>-14548.749</v>
      </c>
      <c r="N82" s="101"/>
      <c r="O82" s="101" t="n">
        <v>-5818.69</v>
      </c>
      <c r="P82" s="101" t="n">
        <v>-11021.18</v>
      </c>
      <c r="Q82" s="101" t="n">
        <v>-30105.77</v>
      </c>
      <c r="R82" s="101"/>
      <c r="S82" s="0"/>
      <c r="T82" s="0"/>
      <c r="U82" s="0"/>
      <c r="V82" s="0"/>
      <c r="W82" s="0"/>
      <c r="X82" s="0"/>
      <c r="Y82" s="0"/>
      <c r="Z82" s="0"/>
      <c r="AA82" s="101"/>
    </row>
    <row r="83" customFormat="false" ht="15.75" hidden="false" customHeight="true" outlineLevel="0" collapsed="false">
      <c r="A83" s="101"/>
      <c r="B83" s="101" t="n">
        <v>-3</v>
      </c>
      <c r="C83" s="101" t="n">
        <v>7</v>
      </c>
      <c r="D83" s="101" t="n">
        <v>10</v>
      </c>
      <c r="E83" s="101" t="n">
        <v>17</v>
      </c>
      <c r="F83" s="101" t="s">
        <v>232</v>
      </c>
      <c r="G83" s="101" t="str">
        <f aca="false">E83&amp;""&amp;F83</f>
        <v>17Ne</v>
      </c>
      <c r="H83" s="101" t="n">
        <v>16500.451</v>
      </c>
      <c r="I83" s="101" t="n">
        <v>15557.02</v>
      </c>
      <c r="J83" s="101" t="n">
        <v>1468.77</v>
      </c>
      <c r="K83" s="101"/>
      <c r="L83" s="101" t="n">
        <v>933.1</v>
      </c>
      <c r="M83" s="101"/>
      <c r="N83" s="101"/>
      <c r="O83" s="101" t="n">
        <v>-9039.9</v>
      </c>
      <c r="P83" s="101" t="n">
        <v>13948.48</v>
      </c>
      <c r="Q83" s="101"/>
      <c r="R83" s="101"/>
      <c r="S83" s="0"/>
      <c r="T83" s="0"/>
      <c r="U83" s="0"/>
      <c r="V83" s="0"/>
      <c r="W83" s="0"/>
      <c r="X83" s="0"/>
      <c r="Y83" s="0"/>
      <c r="Z83" s="0"/>
      <c r="AA83" s="101"/>
    </row>
    <row r="84" customFormat="false" ht="15.75" hidden="false" customHeight="true" outlineLevel="0" collapsed="false">
      <c r="A84" s="101"/>
      <c r="B84" s="101" t="n">
        <v>8</v>
      </c>
      <c r="C84" s="101" t="n">
        <v>13</v>
      </c>
      <c r="D84" s="101" t="n">
        <v>5</v>
      </c>
      <c r="E84" s="101" t="n">
        <v>18</v>
      </c>
      <c r="F84" s="101" t="s">
        <v>228</v>
      </c>
      <c r="G84" s="101" t="str">
        <f aca="false">E84&amp;""&amp;F84</f>
        <v>18B</v>
      </c>
      <c r="H84" s="101" t="n">
        <v>51847.133</v>
      </c>
      <c r="I84" s="101" t="n">
        <v>-5</v>
      </c>
      <c r="J84" s="101"/>
      <c r="K84" s="101" t="n">
        <v>1407.77</v>
      </c>
      <c r="L84" s="101"/>
      <c r="M84" s="101" t="n">
        <v>26929.008</v>
      </c>
      <c r="N84" s="101" t="n">
        <v>38733.96</v>
      </c>
      <c r="O84" s="101"/>
      <c r="P84" s="101"/>
      <c r="Q84" s="101" t="n">
        <v>22745.04</v>
      </c>
      <c r="R84" s="101"/>
      <c r="S84" s="0"/>
      <c r="T84" s="0"/>
      <c r="U84" s="0"/>
      <c r="V84" s="0"/>
      <c r="W84" s="0"/>
      <c r="X84" s="0"/>
      <c r="Y84" s="0"/>
      <c r="Z84" s="0"/>
      <c r="AA84" s="101"/>
    </row>
    <row r="85" customFormat="false" ht="15.75" hidden="false" customHeight="true" outlineLevel="0" collapsed="false">
      <c r="A85" s="101"/>
      <c r="B85" s="101" t="n">
        <v>6</v>
      </c>
      <c r="C85" s="101" t="n">
        <v>12</v>
      </c>
      <c r="D85" s="101" t="n">
        <v>6</v>
      </c>
      <c r="E85" s="101" t="n">
        <v>18</v>
      </c>
      <c r="F85" s="101" t="s">
        <v>229</v>
      </c>
      <c r="G85" s="101" t="str">
        <f aca="false">E85&amp;""&amp;F85</f>
        <v>18C</v>
      </c>
      <c r="H85" s="101" t="n">
        <v>24918.124</v>
      </c>
      <c r="I85" s="101" t="n">
        <v>4183.97</v>
      </c>
      <c r="J85" s="101" t="n">
        <v>26141.66</v>
      </c>
      <c r="K85" s="101" t="n">
        <v>4918.64</v>
      </c>
      <c r="L85" s="101" t="n">
        <v>47106.95</v>
      </c>
      <c r="M85" s="101" t="n">
        <v>11804.956</v>
      </c>
      <c r="N85" s="101" t="n">
        <v>25700.94</v>
      </c>
      <c r="O85" s="101" t="n">
        <v>-17461.29</v>
      </c>
      <c r="P85" s="101"/>
      <c r="Q85" s="101" t="n">
        <v>8976.73</v>
      </c>
      <c r="R85" s="101"/>
      <c r="S85" s="0"/>
      <c r="T85" s="0"/>
      <c r="U85" s="0"/>
      <c r="V85" s="0"/>
      <c r="W85" s="0"/>
      <c r="X85" s="0"/>
      <c r="Y85" s="0"/>
      <c r="Z85" s="0"/>
      <c r="AA85" s="101"/>
    </row>
    <row r="86" customFormat="false" ht="15.75" hidden="false" customHeight="true" outlineLevel="0" collapsed="false">
      <c r="A86" s="101"/>
      <c r="B86" s="101" t="n">
        <v>4</v>
      </c>
      <c r="C86" s="101" t="n">
        <v>11</v>
      </c>
      <c r="D86" s="101" t="n">
        <v>7</v>
      </c>
      <c r="E86" s="101" t="n">
        <v>18</v>
      </c>
      <c r="F86" s="101" t="s">
        <v>27</v>
      </c>
      <c r="G86" s="101" t="str">
        <f aca="false">E86&amp;""&amp;F86</f>
        <v>18N</v>
      </c>
      <c r="H86" s="101" t="n">
        <v>13113.168</v>
      </c>
      <c r="I86" s="101" t="n">
        <v>2828.22</v>
      </c>
      <c r="J86" s="101" t="n">
        <v>15206.58</v>
      </c>
      <c r="K86" s="101" t="n">
        <v>8713.37</v>
      </c>
      <c r="L86" s="101" t="n">
        <v>38577.04</v>
      </c>
      <c r="M86" s="101" t="n">
        <v>13895.984</v>
      </c>
      <c r="N86" s="101" t="n">
        <v>12240.06</v>
      </c>
      <c r="O86" s="101" t="n">
        <v>-12975.43</v>
      </c>
      <c r="P86" s="101" t="n">
        <v>-37946.62</v>
      </c>
      <c r="Q86" s="101" t="n">
        <v>5850.61</v>
      </c>
      <c r="R86" s="101"/>
      <c r="S86" s="0"/>
      <c r="T86" s="0"/>
      <c r="U86" s="0"/>
      <c r="V86" s="0"/>
      <c r="W86" s="0"/>
      <c r="X86" s="0"/>
      <c r="Y86" s="0"/>
      <c r="Z86" s="0"/>
      <c r="AA86" s="101"/>
    </row>
    <row r="87" customFormat="false" ht="15.75" hidden="false" customHeight="true" outlineLevel="0" collapsed="false">
      <c r="A87" s="101"/>
      <c r="B87" s="101" t="n">
        <v>2</v>
      </c>
      <c r="C87" s="101" t="n">
        <v>10</v>
      </c>
      <c r="D87" s="101" t="n">
        <v>8</v>
      </c>
      <c r="E87" s="101" t="n">
        <v>18</v>
      </c>
      <c r="F87" s="101" t="s">
        <v>230</v>
      </c>
      <c r="G87" s="101" t="str">
        <f aca="false">E87&amp;""&amp;F87</f>
        <v>18O</v>
      </c>
      <c r="H87" s="101" t="n">
        <v>-782.81558</v>
      </c>
      <c r="I87" s="101" t="n">
        <v>8045.37</v>
      </c>
      <c r="J87" s="101" t="n">
        <v>15941.86</v>
      </c>
      <c r="K87" s="101" t="n">
        <v>12188.45</v>
      </c>
      <c r="L87" s="101" t="n">
        <v>29054.89</v>
      </c>
      <c r="M87" s="101" t="n">
        <v>-1655.929</v>
      </c>
      <c r="N87" s="101" t="n">
        <v>-6100.44</v>
      </c>
      <c r="O87" s="101" t="n">
        <v>-6227.62</v>
      </c>
      <c r="P87" s="101" t="n">
        <v>-29102.56</v>
      </c>
      <c r="Q87" s="101" t="n">
        <v>-10805.83</v>
      </c>
      <c r="R87" s="101"/>
      <c r="S87" s="0"/>
      <c r="T87" s="0"/>
      <c r="U87" s="0"/>
      <c r="V87" s="0"/>
      <c r="W87" s="0"/>
      <c r="X87" s="0"/>
      <c r="Y87" s="0"/>
      <c r="Z87" s="0"/>
      <c r="AA87" s="101"/>
    </row>
    <row r="88" customFormat="false" ht="15.75" hidden="false" customHeight="true" outlineLevel="0" collapsed="false">
      <c r="A88" s="101"/>
      <c r="B88" s="101" t="n">
        <v>0</v>
      </c>
      <c r="C88" s="101" t="n">
        <v>9</v>
      </c>
      <c r="D88" s="101" t="n">
        <v>9</v>
      </c>
      <c r="E88" s="101" t="n">
        <v>18</v>
      </c>
      <c r="F88" s="101" t="s">
        <v>231</v>
      </c>
      <c r="G88" s="101" t="str">
        <f aca="false">E88&amp;""&amp;F88</f>
        <v>18F</v>
      </c>
      <c r="H88" s="101" t="n">
        <v>873.113</v>
      </c>
      <c r="I88" s="101" t="n">
        <v>9149.91</v>
      </c>
      <c r="J88" s="101" t="n">
        <v>5607.09</v>
      </c>
      <c r="K88" s="101" t="n">
        <v>25949.78</v>
      </c>
      <c r="L88" s="101" t="n">
        <v>19388.74</v>
      </c>
      <c r="M88" s="101" t="n">
        <v>-4444.51</v>
      </c>
      <c r="N88" s="101" t="n">
        <v>-24163.82</v>
      </c>
      <c r="O88" s="101" t="n">
        <v>-4415.22</v>
      </c>
      <c r="P88" s="101" t="n">
        <v>-14285.93</v>
      </c>
      <c r="Q88" s="101" t="n">
        <v>-23698.65</v>
      </c>
      <c r="R88" s="101"/>
      <c r="S88" s="0"/>
      <c r="T88" s="0"/>
      <c r="U88" s="0"/>
      <c r="V88" s="0"/>
      <c r="W88" s="0"/>
      <c r="X88" s="0"/>
      <c r="Y88" s="0"/>
      <c r="Z88" s="0"/>
      <c r="AA88" s="101"/>
    </row>
    <row r="89" customFormat="false" ht="15.75" hidden="false" customHeight="true" outlineLevel="0" collapsed="false">
      <c r="A89" s="101"/>
      <c r="B89" s="101" t="n">
        <v>-2</v>
      </c>
      <c r="C89" s="101" t="n">
        <v>8</v>
      </c>
      <c r="D89" s="101" t="n">
        <v>10</v>
      </c>
      <c r="E89" s="101" t="n">
        <v>18</v>
      </c>
      <c r="F89" s="101" t="s">
        <v>232</v>
      </c>
      <c r="G89" s="101" t="str">
        <f aca="false">E89&amp;""&amp;F89</f>
        <v>18Ne</v>
      </c>
      <c r="H89" s="101" t="n">
        <v>5317.623</v>
      </c>
      <c r="I89" s="101" t="n">
        <v>19254.14</v>
      </c>
      <c r="J89" s="101" t="n">
        <v>3923.05</v>
      </c>
      <c r="K89" s="101" t="n">
        <v>34811.17</v>
      </c>
      <c r="L89" s="101" t="n">
        <v>4523.32</v>
      </c>
      <c r="M89" s="101" t="n">
        <v>-19719.308</v>
      </c>
      <c r="N89" s="101"/>
      <c r="O89" s="101" t="n">
        <v>-5114.75</v>
      </c>
      <c r="P89" s="101" t="n">
        <v>-1162.58</v>
      </c>
      <c r="Q89" s="101"/>
      <c r="R89" s="101"/>
      <c r="S89" s="0"/>
      <c r="T89" s="0"/>
      <c r="U89" s="0"/>
      <c r="V89" s="0"/>
      <c r="W89" s="0"/>
      <c r="X89" s="0"/>
      <c r="Y89" s="0"/>
      <c r="Z89" s="0"/>
      <c r="AA89" s="101"/>
    </row>
    <row r="90" customFormat="false" ht="15.75" hidden="false" customHeight="true" outlineLevel="0" collapsed="false">
      <c r="A90" s="101"/>
      <c r="B90" s="101" t="n">
        <v>-4</v>
      </c>
      <c r="C90" s="101" t="n">
        <v>7</v>
      </c>
      <c r="D90" s="101" t="n">
        <v>11</v>
      </c>
      <c r="E90" s="101" t="n">
        <v>18</v>
      </c>
      <c r="F90" s="101" t="s">
        <v>233</v>
      </c>
      <c r="G90" s="101" t="str">
        <f aca="false">E90&amp;""&amp;F90</f>
        <v>18Na</v>
      </c>
      <c r="H90" s="101" t="n">
        <v>25036.931</v>
      </c>
      <c r="I90" s="101"/>
      <c r="J90" s="101" t="n">
        <v>-1247.51</v>
      </c>
      <c r="K90" s="101"/>
      <c r="L90" s="101" t="n">
        <v>221.26</v>
      </c>
      <c r="M90" s="101"/>
      <c r="N90" s="101"/>
      <c r="O90" s="101" t="n">
        <v>-9352.39</v>
      </c>
      <c r="P90" s="101" t="n">
        <v>15796.26</v>
      </c>
      <c r="Q90" s="101"/>
      <c r="R90" s="101"/>
      <c r="S90" s="0"/>
      <c r="T90" s="0"/>
      <c r="U90" s="0"/>
      <c r="V90" s="0"/>
      <c r="W90" s="0"/>
      <c r="X90" s="0"/>
      <c r="Y90" s="0"/>
      <c r="Z90" s="0"/>
      <c r="AA90" s="101"/>
    </row>
    <row r="91" customFormat="false" ht="15.75" hidden="false" customHeight="true" outlineLevel="0" collapsed="false">
      <c r="A91" s="101"/>
      <c r="B91" s="101" t="n">
        <v>9</v>
      </c>
      <c r="C91" s="101" t="n">
        <v>14</v>
      </c>
      <c r="D91" s="101" t="n">
        <v>5</v>
      </c>
      <c r="E91" s="101" t="n">
        <v>19</v>
      </c>
      <c r="F91" s="101" t="s">
        <v>228</v>
      </c>
      <c r="G91" s="101" t="str">
        <f aca="false">E91&amp;""&amp;F91</f>
        <v>19B</v>
      </c>
      <c r="H91" s="101" t="n">
        <v>58777.01</v>
      </c>
      <c r="I91" s="101" t="n">
        <v>1141.01</v>
      </c>
      <c r="J91" s="101"/>
      <c r="K91" s="101" t="n">
        <v>1136.01</v>
      </c>
      <c r="L91" s="101"/>
      <c r="M91" s="101" t="n">
        <v>26365.01</v>
      </c>
      <c r="N91" s="101" t="n">
        <v>42922.01</v>
      </c>
      <c r="O91" s="101"/>
      <c r="P91" s="101"/>
      <c r="Q91" s="101" t="n">
        <v>25788.01</v>
      </c>
      <c r="R91" s="101"/>
      <c r="S91" s="0"/>
      <c r="T91" s="0"/>
      <c r="U91" s="0"/>
      <c r="V91" s="0"/>
      <c r="W91" s="0"/>
      <c r="X91" s="0"/>
      <c r="Y91" s="0"/>
      <c r="Z91" s="0"/>
      <c r="AA91" s="101"/>
    </row>
    <row r="92" customFormat="false" ht="15.75" hidden="false" customHeight="true" outlineLevel="0" collapsed="false">
      <c r="A92" s="101"/>
      <c r="B92" s="101" t="n">
        <v>7</v>
      </c>
      <c r="C92" s="101" t="n">
        <v>13</v>
      </c>
      <c r="D92" s="101" t="n">
        <v>6</v>
      </c>
      <c r="E92" s="101" t="n">
        <v>19</v>
      </c>
      <c r="F92" s="101" t="s">
        <v>229</v>
      </c>
      <c r="G92" s="101" t="str">
        <f aca="false">E92&amp;""&amp;F92</f>
        <v>19C</v>
      </c>
      <c r="H92" s="101" t="n">
        <v>32412.612</v>
      </c>
      <c r="I92" s="101" t="n">
        <v>576.83</v>
      </c>
      <c r="J92" s="101" t="n">
        <v>26723.49</v>
      </c>
      <c r="K92" s="101" t="n">
        <v>4760.8</v>
      </c>
      <c r="L92" s="101"/>
      <c r="M92" s="101" t="n">
        <v>16557.091</v>
      </c>
      <c r="N92" s="101" t="n">
        <v>29079.75</v>
      </c>
      <c r="O92" s="101" t="n">
        <v>-19773.01</v>
      </c>
      <c r="P92" s="101"/>
      <c r="Q92" s="101" t="n">
        <v>11228.13</v>
      </c>
      <c r="R92" s="101"/>
      <c r="S92" s="0"/>
      <c r="T92" s="0"/>
      <c r="U92" s="0"/>
      <c r="V92" s="0"/>
      <c r="W92" s="0"/>
      <c r="X92" s="0"/>
      <c r="Y92" s="0"/>
      <c r="Z92" s="0"/>
      <c r="AA92" s="101"/>
    </row>
    <row r="93" customFormat="false" ht="15.75" hidden="false" customHeight="true" outlineLevel="0" collapsed="false">
      <c r="A93" s="101"/>
      <c r="B93" s="101" t="n">
        <v>5</v>
      </c>
      <c r="C93" s="101" t="n">
        <v>12</v>
      </c>
      <c r="D93" s="101" t="n">
        <v>7</v>
      </c>
      <c r="E93" s="101" t="n">
        <v>19</v>
      </c>
      <c r="F93" s="101" t="s">
        <v>27</v>
      </c>
      <c r="G93" s="101" t="str">
        <f aca="false">E93&amp;""&amp;F93</f>
        <v>19N</v>
      </c>
      <c r="H93" s="101" t="n">
        <v>15855.521</v>
      </c>
      <c r="I93" s="101" t="n">
        <v>5328.96</v>
      </c>
      <c r="J93" s="101" t="n">
        <v>16351.57</v>
      </c>
      <c r="K93" s="101" t="n">
        <v>8157.19</v>
      </c>
      <c r="L93" s="101" t="n">
        <v>42493.24</v>
      </c>
      <c r="M93" s="101" t="n">
        <v>12522.664</v>
      </c>
      <c r="N93" s="101" t="n">
        <v>17342.97</v>
      </c>
      <c r="O93" s="101" t="n">
        <v>-15527.38</v>
      </c>
      <c r="P93" s="101" t="n">
        <v>-43280.58</v>
      </c>
      <c r="Q93" s="101" t="n">
        <v>8567.02</v>
      </c>
      <c r="R93" s="101"/>
      <c r="S93" s="0"/>
      <c r="T93" s="0"/>
      <c r="U93" s="0"/>
      <c r="V93" s="0"/>
      <c r="W93" s="0"/>
      <c r="X93" s="0"/>
      <c r="Y93" s="0"/>
      <c r="Z93" s="0"/>
      <c r="AA93" s="101"/>
    </row>
    <row r="94" customFormat="false" ht="15.75" hidden="false" customHeight="true" outlineLevel="0" collapsed="false">
      <c r="A94" s="101"/>
      <c r="B94" s="101" t="n">
        <v>3</v>
      </c>
      <c r="C94" s="101" t="n">
        <v>11</v>
      </c>
      <c r="D94" s="101" t="n">
        <v>8</v>
      </c>
      <c r="E94" s="101" t="n">
        <v>19</v>
      </c>
      <c r="F94" s="101" t="s">
        <v>230</v>
      </c>
      <c r="G94" s="101" t="str">
        <f aca="false">E94&amp;""&amp;F94</f>
        <v>19O</v>
      </c>
      <c r="H94" s="101" t="n">
        <v>3332.858</v>
      </c>
      <c r="I94" s="101" t="n">
        <v>3955.64</v>
      </c>
      <c r="J94" s="101" t="n">
        <v>17069.28</v>
      </c>
      <c r="K94" s="101" t="n">
        <v>12001.01</v>
      </c>
      <c r="L94" s="101" t="n">
        <v>32275.86</v>
      </c>
      <c r="M94" s="101" t="n">
        <v>4820.302</v>
      </c>
      <c r="N94" s="101" t="n">
        <v>1580.8</v>
      </c>
      <c r="O94" s="101" t="n">
        <v>-8965.2</v>
      </c>
      <c r="P94" s="101" t="n">
        <v>-28874.24</v>
      </c>
      <c r="Q94" s="101" t="n">
        <v>-5611.57</v>
      </c>
      <c r="R94" s="101"/>
      <c r="S94" s="0"/>
      <c r="T94" s="0"/>
      <c r="U94" s="0"/>
      <c r="V94" s="0"/>
      <c r="W94" s="0"/>
      <c r="X94" s="0"/>
      <c r="Y94" s="0"/>
      <c r="Z94" s="0"/>
      <c r="AA94" s="101"/>
    </row>
    <row r="95" customFormat="false" ht="15.75" hidden="false" customHeight="true" outlineLevel="0" collapsed="false">
      <c r="A95" s="101"/>
      <c r="B95" s="101" t="n">
        <v>1</v>
      </c>
      <c r="C95" s="101" t="n">
        <v>10</v>
      </c>
      <c r="D95" s="101" t="n">
        <v>9</v>
      </c>
      <c r="E95" s="101" t="n">
        <v>19</v>
      </c>
      <c r="F95" s="101" t="s">
        <v>231</v>
      </c>
      <c r="G95" s="101" t="str">
        <f aca="false">E95&amp;""&amp;F95</f>
        <v>19F</v>
      </c>
      <c r="H95" s="101" t="n">
        <v>-1487.44434</v>
      </c>
      <c r="I95" s="101" t="n">
        <v>10431.87</v>
      </c>
      <c r="J95" s="101" t="n">
        <v>7993.6</v>
      </c>
      <c r="K95" s="101" t="n">
        <v>19581.78</v>
      </c>
      <c r="L95" s="101" t="n">
        <v>23935.46</v>
      </c>
      <c r="M95" s="101" t="n">
        <v>-3239.498</v>
      </c>
      <c r="N95" s="101" t="n">
        <v>-14416.84</v>
      </c>
      <c r="O95" s="101" t="n">
        <v>-4013.8</v>
      </c>
      <c r="P95" s="101" t="n">
        <v>-21889.58</v>
      </c>
      <c r="Q95" s="101" t="n">
        <v>-14876.38</v>
      </c>
      <c r="R95" s="101"/>
      <c r="S95" s="0"/>
      <c r="T95" s="0"/>
      <c r="U95" s="0"/>
      <c r="V95" s="0"/>
      <c r="W95" s="0"/>
      <c r="X95" s="0"/>
      <c r="Y95" s="0"/>
      <c r="Z95" s="0"/>
      <c r="AA95" s="101"/>
    </row>
    <row r="96" customFormat="false" ht="15.75" hidden="false" customHeight="true" outlineLevel="0" collapsed="false">
      <c r="A96" s="101"/>
      <c r="B96" s="101" t="n">
        <v>-1</v>
      </c>
      <c r="C96" s="101" t="n">
        <v>9</v>
      </c>
      <c r="D96" s="101" t="n">
        <v>10</v>
      </c>
      <c r="E96" s="101" t="n">
        <v>19</v>
      </c>
      <c r="F96" s="101" t="s">
        <v>232</v>
      </c>
      <c r="G96" s="101" t="str">
        <f aca="false">E96&amp;""&amp;F96</f>
        <v>19Ne</v>
      </c>
      <c r="H96" s="101" t="n">
        <v>1752.054</v>
      </c>
      <c r="I96" s="101" t="n">
        <v>11636.89</v>
      </c>
      <c r="J96" s="101" t="n">
        <v>6410.03</v>
      </c>
      <c r="K96" s="101" t="n">
        <v>30891.03</v>
      </c>
      <c r="L96" s="101" t="n">
        <v>12017.12</v>
      </c>
      <c r="M96" s="101" t="n">
        <v>-11177.337</v>
      </c>
      <c r="N96" s="101" t="n">
        <v>-30076.34</v>
      </c>
      <c r="O96" s="101" t="n">
        <v>-3528.47</v>
      </c>
      <c r="P96" s="101" t="n">
        <v>-4754.1</v>
      </c>
      <c r="Q96" s="101" t="n">
        <v>-31356.19</v>
      </c>
      <c r="R96" s="101"/>
      <c r="S96" s="0"/>
      <c r="T96" s="0"/>
      <c r="U96" s="0"/>
      <c r="V96" s="0"/>
      <c r="W96" s="0"/>
      <c r="X96" s="0"/>
      <c r="Y96" s="0"/>
      <c r="Z96" s="0"/>
      <c r="AA96" s="101"/>
    </row>
    <row r="97" customFormat="false" ht="15.75" hidden="false" customHeight="true" outlineLevel="0" collapsed="false">
      <c r="A97" s="101"/>
      <c r="B97" s="101" t="n">
        <v>-3</v>
      </c>
      <c r="C97" s="101" t="n">
        <v>8</v>
      </c>
      <c r="D97" s="101" t="n">
        <v>11</v>
      </c>
      <c r="E97" s="101" t="n">
        <v>19</v>
      </c>
      <c r="F97" s="101" t="s">
        <v>233</v>
      </c>
      <c r="G97" s="101" t="str">
        <f aca="false">E97&amp;""&amp;F97</f>
        <v>19Na</v>
      </c>
      <c r="H97" s="101" t="n">
        <v>12929.391</v>
      </c>
      <c r="I97" s="101" t="n">
        <v>20178.86</v>
      </c>
      <c r="J97" s="101" t="n">
        <v>-322.8</v>
      </c>
      <c r="K97" s="101"/>
      <c r="L97" s="101" t="n">
        <v>3600.25</v>
      </c>
      <c r="M97" s="101" t="n">
        <v>-18899.001</v>
      </c>
      <c r="N97" s="101"/>
      <c r="O97" s="101" t="n">
        <v>-6302.33</v>
      </c>
      <c r="P97" s="101" t="n">
        <v>4767.31</v>
      </c>
      <c r="Q97" s="101"/>
      <c r="R97" s="101"/>
      <c r="S97" s="0"/>
      <c r="T97" s="0"/>
      <c r="U97" s="0"/>
      <c r="V97" s="0"/>
      <c r="W97" s="0"/>
      <c r="X97" s="0"/>
      <c r="Y97" s="0"/>
      <c r="Z97" s="0"/>
      <c r="AA97" s="101"/>
    </row>
    <row r="98" customFormat="false" ht="15.75" hidden="false" customHeight="true" outlineLevel="0" collapsed="false">
      <c r="A98" s="101"/>
      <c r="B98" s="101" t="n">
        <v>-5</v>
      </c>
      <c r="C98" s="101" t="n">
        <v>7</v>
      </c>
      <c r="D98" s="101" t="n">
        <v>12</v>
      </c>
      <c r="E98" s="101" t="n">
        <v>19</v>
      </c>
      <c r="F98" s="101" t="s">
        <v>234</v>
      </c>
      <c r="G98" s="101" t="str">
        <f aca="false">E98&amp;""&amp;F98</f>
        <v>19Mg</v>
      </c>
      <c r="H98" s="101" t="n">
        <v>31828.392</v>
      </c>
      <c r="I98" s="101"/>
      <c r="J98" s="101" t="n">
        <v>497.51</v>
      </c>
      <c r="K98" s="101"/>
      <c r="L98" s="101" t="n">
        <v>-750</v>
      </c>
      <c r="M98" s="101"/>
      <c r="N98" s="101"/>
      <c r="O98" s="101"/>
      <c r="P98" s="101" t="n">
        <v>19221.8</v>
      </c>
      <c r="Q98" s="101"/>
      <c r="R98" s="101"/>
      <c r="S98" s="0"/>
      <c r="T98" s="0"/>
      <c r="U98" s="0"/>
      <c r="V98" s="0"/>
      <c r="W98" s="0"/>
      <c r="X98" s="0"/>
      <c r="Y98" s="0"/>
      <c r="Z98" s="0"/>
      <c r="AA98" s="101"/>
    </row>
    <row r="99" customFormat="false" ht="15.75" hidden="false" customHeight="true" outlineLevel="0" collapsed="false">
      <c r="A99" s="101"/>
      <c r="B99" s="101" t="n">
        <v>10</v>
      </c>
      <c r="C99" s="101" t="n">
        <v>15</v>
      </c>
      <c r="D99" s="101" t="n">
        <v>5</v>
      </c>
      <c r="E99" s="101" t="n">
        <v>20</v>
      </c>
      <c r="F99" s="101" t="s">
        <v>228</v>
      </c>
      <c r="G99" s="101" t="str">
        <f aca="false">E99&amp;""&amp;F99</f>
        <v>20B</v>
      </c>
      <c r="H99" s="101" t="n">
        <v>67133.01</v>
      </c>
      <c r="I99" s="101" t="n">
        <v>-284.01</v>
      </c>
      <c r="J99" s="101"/>
      <c r="K99" s="101" t="n">
        <v>857.01</v>
      </c>
      <c r="L99" s="101"/>
      <c r="M99" s="101" t="n">
        <v>29575.01</v>
      </c>
      <c r="N99" s="101" t="n">
        <v>45368.01</v>
      </c>
      <c r="O99" s="101"/>
      <c r="P99" s="101"/>
      <c r="Q99" s="101" t="n">
        <v>26649.01</v>
      </c>
      <c r="R99" s="101"/>
      <c r="S99" s="0"/>
      <c r="T99" s="0"/>
      <c r="U99" s="0"/>
      <c r="V99" s="0"/>
      <c r="W99" s="0"/>
      <c r="X99" s="0"/>
      <c r="Y99" s="0"/>
      <c r="Z99" s="0"/>
      <c r="AA99" s="101"/>
    </row>
    <row r="100" customFormat="false" ht="15.75" hidden="false" customHeight="true" outlineLevel="0" collapsed="false">
      <c r="A100" s="101"/>
      <c r="B100" s="101" t="n">
        <v>8</v>
      </c>
      <c r="C100" s="101" t="n">
        <v>14</v>
      </c>
      <c r="D100" s="101" t="n">
        <v>6</v>
      </c>
      <c r="E100" s="101" t="n">
        <v>20</v>
      </c>
      <c r="F100" s="101" t="s">
        <v>229</v>
      </c>
      <c r="G100" s="101" t="str">
        <f aca="false">E100&amp;""&amp;F100</f>
        <v>20C</v>
      </c>
      <c r="H100" s="101" t="n">
        <v>37557.61</v>
      </c>
      <c r="I100" s="101" t="n">
        <v>2926.32</v>
      </c>
      <c r="J100" s="101" t="n">
        <v>28509.01</v>
      </c>
      <c r="K100" s="101" t="n">
        <v>3503.15</v>
      </c>
      <c r="L100" s="101"/>
      <c r="M100" s="101" t="n">
        <v>15792.5</v>
      </c>
      <c r="N100" s="101" t="n">
        <v>33761.44</v>
      </c>
      <c r="O100" s="101" t="n">
        <v>-22314.44</v>
      </c>
      <c r="P100" s="101"/>
      <c r="Q100" s="101" t="n">
        <v>13630.77</v>
      </c>
      <c r="R100" s="101"/>
      <c r="S100" s="0"/>
      <c r="T100" s="0"/>
      <c r="U100" s="0"/>
      <c r="V100" s="0"/>
      <c r="W100" s="0"/>
      <c r="X100" s="0"/>
      <c r="Y100" s="0"/>
      <c r="Z100" s="0"/>
      <c r="AA100" s="101"/>
    </row>
    <row r="101" customFormat="false" ht="15.75" hidden="false" customHeight="true" outlineLevel="0" collapsed="false">
      <c r="A101" s="101"/>
      <c r="B101" s="101" t="n">
        <v>6</v>
      </c>
      <c r="C101" s="101" t="n">
        <v>13</v>
      </c>
      <c r="D101" s="101" t="n">
        <v>7</v>
      </c>
      <c r="E101" s="101" t="n">
        <v>20</v>
      </c>
      <c r="F101" s="101" t="s">
        <v>27</v>
      </c>
      <c r="G101" s="101" t="str">
        <f aca="false">E101&amp;""&amp;F101</f>
        <v>20N</v>
      </c>
      <c r="H101" s="101" t="n">
        <v>21765.11</v>
      </c>
      <c r="I101" s="101" t="n">
        <v>2161.73</v>
      </c>
      <c r="J101" s="101" t="n">
        <v>17936.47</v>
      </c>
      <c r="K101" s="101" t="n">
        <v>7490.69</v>
      </c>
      <c r="L101" s="101" t="n">
        <v>44659.96</v>
      </c>
      <c r="M101" s="101" t="n">
        <v>17968.942</v>
      </c>
      <c r="N101" s="101" t="n">
        <v>21782.57</v>
      </c>
      <c r="O101" s="101" t="n">
        <v>-17772.08</v>
      </c>
      <c r="P101" s="101" t="n">
        <v>-44301.01</v>
      </c>
      <c r="Q101" s="101" t="n">
        <v>10360.93</v>
      </c>
      <c r="R101" s="101"/>
      <c r="S101" s="0"/>
      <c r="T101" s="0"/>
      <c r="U101" s="0"/>
      <c r="V101" s="0"/>
      <c r="W101" s="0"/>
      <c r="X101" s="0"/>
      <c r="Y101" s="0"/>
      <c r="Z101" s="0"/>
      <c r="AA101" s="101"/>
    </row>
    <row r="102" customFormat="false" ht="15.75" hidden="false" customHeight="true" outlineLevel="0" collapsed="false">
      <c r="A102" s="101"/>
      <c r="B102" s="101" t="n">
        <v>4</v>
      </c>
      <c r="C102" s="101" t="n">
        <v>12</v>
      </c>
      <c r="D102" s="101" t="n">
        <v>8</v>
      </c>
      <c r="E102" s="101" t="n">
        <v>20</v>
      </c>
      <c r="F102" s="101" t="s">
        <v>230</v>
      </c>
      <c r="G102" s="101" t="str">
        <f aca="false">E102&amp;""&amp;F102</f>
        <v>20O</v>
      </c>
      <c r="H102" s="101" t="n">
        <v>3796.168</v>
      </c>
      <c r="I102" s="101" t="n">
        <v>7608.01</v>
      </c>
      <c r="J102" s="101" t="n">
        <v>19348.32</v>
      </c>
      <c r="K102" s="101" t="n">
        <v>11563.65</v>
      </c>
      <c r="L102" s="101" t="n">
        <v>35699.9</v>
      </c>
      <c r="M102" s="101" t="n">
        <v>3813.632</v>
      </c>
      <c r="N102" s="101" t="n">
        <v>10838.1</v>
      </c>
      <c r="O102" s="101" t="n">
        <v>-12322.88</v>
      </c>
      <c r="P102" s="101" t="n">
        <v>-35905.41</v>
      </c>
      <c r="Q102" s="101" t="n">
        <v>-2787.7</v>
      </c>
      <c r="R102" s="101"/>
      <c r="S102" s="0"/>
      <c r="T102" s="0"/>
      <c r="U102" s="0"/>
      <c r="V102" s="0"/>
      <c r="W102" s="0"/>
      <c r="X102" s="0"/>
      <c r="Y102" s="0"/>
      <c r="Z102" s="0"/>
      <c r="AA102" s="101"/>
    </row>
    <row r="103" customFormat="false" ht="15.75" hidden="false" customHeight="true" outlineLevel="0" collapsed="false">
      <c r="A103" s="101"/>
      <c r="B103" s="101" t="n">
        <v>2</v>
      </c>
      <c r="C103" s="101" t="n">
        <v>11</v>
      </c>
      <c r="D103" s="101" t="n">
        <v>9</v>
      </c>
      <c r="E103" s="101" t="n">
        <v>20</v>
      </c>
      <c r="F103" s="101" t="s">
        <v>231</v>
      </c>
      <c r="G103" s="101" t="str">
        <f aca="false">E103&amp;""&amp;F103</f>
        <v>20F</v>
      </c>
      <c r="H103" s="101" t="n">
        <v>-17.463</v>
      </c>
      <c r="I103" s="101" t="n">
        <v>6601.34</v>
      </c>
      <c r="J103" s="101" t="n">
        <v>10639.29</v>
      </c>
      <c r="K103" s="101" t="n">
        <v>17033.21</v>
      </c>
      <c r="L103" s="101" t="n">
        <v>27708.57</v>
      </c>
      <c r="M103" s="101" t="n">
        <v>7024.467</v>
      </c>
      <c r="N103" s="101" t="n">
        <v>-6868.07</v>
      </c>
      <c r="O103" s="101" t="n">
        <v>-8126.29</v>
      </c>
      <c r="P103" s="101" t="n">
        <v>-23161.96</v>
      </c>
      <c r="Q103" s="101" t="n">
        <v>-9840.83</v>
      </c>
      <c r="R103" s="101"/>
      <c r="S103" s="0"/>
      <c r="T103" s="0"/>
      <c r="U103" s="0"/>
      <c r="V103" s="0"/>
      <c r="W103" s="0"/>
      <c r="X103" s="0"/>
      <c r="Y103" s="0"/>
      <c r="Z103" s="0"/>
      <c r="AA103" s="101"/>
    </row>
    <row r="104" customFormat="false" ht="15.75" hidden="false" customHeight="true" outlineLevel="0" collapsed="false">
      <c r="A104" s="101"/>
      <c r="B104" s="101" t="n">
        <v>0</v>
      </c>
      <c r="C104" s="101" t="n">
        <v>10</v>
      </c>
      <c r="D104" s="101" t="n">
        <v>10</v>
      </c>
      <c r="E104" s="101" t="n">
        <v>20</v>
      </c>
      <c r="F104" s="101" t="s">
        <v>232</v>
      </c>
      <c r="G104" s="101" t="str">
        <f aca="false">E104&amp;""&amp;F104</f>
        <v>20Ne</v>
      </c>
      <c r="H104" s="101" t="n">
        <v>-7041.93055</v>
      </c>
      <c r="I104" s="101" t="n">
        <v>16865.3</v>
      </c>
      <c r="J104" s="101" t="n">
        <v>12843.46</v>
      </c>
      <c r="K104" s="101" t="n">
        <v>28502.19</v>
      </c>
      <c r="L104" s="101" t="n">
        <v>20837.06</v>
      </c>
      <c r="M104" s="101" t="n">
        <v>-13892.535</v>
      </c>
      <c r="N104" s="101" t="n">
        <v>-24600.6</v>
      </c>
      <c r="O104" s="101" t="n">
        <v>-4729.84</v>
      </c>
      <c r="P104" s="101" t="n">
        <v>-17663.76</v>
      </c>
      <c r="Q104" s="101" t="n">
        <v>-28042.64</v>
      </c>
      <c r="R104" s="101"/>
      <c r="S104" s="0"/>
      <c r="T104" s="0"/>
      <c r="U104" s="0"/>
      <c r="V104" s="0"/>
      <c r="W104" s="0"/>
      <c r="X104" s="0"/>
      <c r="Y104" s="0"/>
      <c r="Z104" s="0"/>
      <c r="AA104" s="101"/>
    </row>
    <row r="105" customFormat="false" ht="15.75" hidden="false" customHeight="true" outlineLevel="0" collapsed="false">
      <c r="A105" s="101"/>
      <c r="B105" s="101" t="n">
        <v>-2</v>
      </c>
      <c r="C105" s="101" t="n">
        <v>9</v>
      </c>
      <c r="D105" s="101" t="n">
        <v>11</v>
      </c>
      <c r="E105" s="101" t="n">
        <v>20</v>
      </c>
      <c r="F105" s="101" t="s">
        <v>233</v>
      </c>
      <c r="G105" s="101" t="str">
        <f aca="false">E105&amp;""&amp;F105</f>
        <v>20Na</v>
      </c>
      <c r="H105" s="101" t="n">
        <v>6850.604</v>
      </c>
      <c r="I105" s="101" t="n">
        <v>14150.1</v>
      </c>
      <c r="J105" s="101" t="n">
        <v>2190.42</v>
      </c>
      <c r="K105" s="101" t="n">
        <v>34328.96</v>
      </c>
      <c r="L105" s="101" t="n">
        <v>8600.45</v>
      </c>
      <c r="M105" s="101" t="n">
        <v>-10708.063</v>
      </c>
      <c r="N105" s="101"/>
      <c r="O105" s="101" t="n">
        <v>-6254.57</v>
      </c>
      <c r="P105" s="101" t="n">
        <v>1049.08</v>
      </c>
      <c r="Q105" s="101" t="n">
        <v>-33049.1</v>
      </c>
      <c r="R105" s="101"/>
      <c r="S105" s="0"/>
      <c r="T105" s="0"/>
      <c r="U105" s="0"/>
      <c r="V105" s="0"/>
      <c r="W105" s="0"/>
      <c r="X105" s="0"/>
      <c r="Y105" s="0"/>
      <c r="Z105" s="0"/>
      <c r="AA105" s="101"/>
    </row>
    <row r="106" customFormat="false" ht="15.75" hidden="false" customHeight="true" outlineLevel="0" collapsed="false">
      <c r="A106" s="101"/>
      <c r="B106" s="101" t="n">
        <v>-4</v>
      </c>
      <c r="C106" s="101" t="n">
        <v>8</v>
      </c>
      <c r="D106" s="101" t="n">
        <v>12</v>
      </c>
      <c r="E106" s="101" t="n">
        <v>20</v>
      </c>
      <c r="F106" s="101" t="s">
        <v>234</v>
      </c>
      <c r="G106" s="101" t="str">
        <f aca="false">E106&amp;""&amp;F106</f>
        <v>20Mg</v>
      </c>
      <c r="H106" s="101" t="n">
        <v>17558.667</v>
      </c>
      <c r="I106" s="101" t="n">
        <v>22341.04</v>
      </c>
      <c r="J106" s="101" t="n">
        <v>2659.69</v>
      </c>
      <c r="K106" s="101"/>
      <c r="L106" s="101" t="n">
        <v>2336.9</v>
      </c>
      <c r="M106" s="101"/>
      <c r="N106" s="101"/>
      <c r="O106" s="101" t="n">
        <v>-8852.4</v>
      </c>
      <c r="P106" s="101" t="n">
        <v>8517.64</v>
      </c>
      <c r="Q106" s="101"/>
      <c r="R106" s="101"/>
      <c r="S106" s="0"/>
      <c r="T106" s="0"/>
      <c r="U106" s="0"/>
      <c r="V106" s="0"/>
      <c r="W106" s="0"/>
      <c r="X106" s="0"/>
      <c r="Y106" s="0"/>
      <c r="Z106" s="0"/>
      <c r="AA106" s="101"/>
    </row>
    <row r="107" customFormat="false" ht="15.75" hidden="false" customHeight="true" outlineLevel="0" collapsed="false">
      <c r="A107" s="101"/>
      <c r="B107" s="101" t="n">
        <v>11</v>
      </c>
      <c r="C107" s="101" t="n">
        <v>16</v>
      </c>
      <c r="D107" s="101" t="n">
        <v>5</v>
      </c>
      <c r="E107" s="101" t="n">
        <v>21</v>
      </c>
      <c r="F107" s="101" t="s">
        <v>228</v>
      </c>
      <c r="G107" s="101" t="str">
        <f aca="false">E107&amp;""&amp;F107</f>
        <v>21B</v>
      </c>
      <c r="H107" s="101" t="n">
        <v>75721.01</v>
      </c>
      <c r="I107" s="101" t="n">
        <v>-517.01</v>
      </c>
      <c r="J107" s="101"/>
      <c r="K107" s="101" t="n">
        <v>-801.01</v>
      </c>
      <c r="L107" s="101"/>
      <c r="M107" s="101" t="n">
        <v>30078.01</v>
      </c>
      <c r="N107" s="101" t="n">
        <v>50470.01</v>
      </c>
      <c r="O107" s="101"/>
      <c r="P107" s="101"/>
      <c r="Q107" s="101" t="n">
        <v>30092.01</v>
      </c>
      <c r="R107" s="101"/>
      <c r="S107" s="0"/>
      <c r="T107" s="0"/>
      <c r="U107" s="0"/>
      <c r="V107" s="0"/>
      <c r="W107" s="0"/>
      <c r="X107" s="0"/>
      <c r="Y107" s="0"/>
      <c r="Z107" s="0"/>
      <c r="AA107" s="101"/>
    </row>
    <row r="108" customFormat="false" ht="15.75" hidden="false" customHeight="true" outlineLevel="0" collapsed="false">
      <c r="A108" s="101"/>
      <c r="B108" s="101" t="n">
        <v>9</v>
      </c>
      <c r="C108" s="101" t="n">
        <v>15</v>
      </c>
      <c r="D108" s="101" t="n">
        <v>6</v>
      </c>
      <c r="E108" s="101" t="n">
        <v>21</v>
      </c>
      <c r="F108" s="101" t="s">
        <v>229</v>
      </c>
      <c r="G108" s="101" t="str">
        <f aca="false">E108&amp;""&amp;F108</f>
        <v>21C</v>
      </c>
      <c r="H108" s="101" t="n">
        <v>45643.01</v>
      </c>
      <c r="I108" s="101" t="n">
        <v>-14.01</v>
      </c>
      <c r="J108" s="101" t="n">
        <v>28779.01</v>
      </c>
      <c r="K108" s="101" t="n">
        <v>2912.01</v>
      </c>
      <c r="L108" s="101"/>
      <c r="M108" s="101" t="n">
        <v>20392.01</v>
      </c>
      <c r="N108" s="101" t="n">
        <v>37581.01</v>
      </c>
      <c r="O108" s="101"/>
      <c r="P108" s="101"/>
      <c r="Q108" s="101" t="n">
        <v>15807.01</v>
      </c>
      <c r="R108" s="101"/>
      <c r="S108" s="0"/>
      <c r="T108" s="0"/>
      <c r="U108" s="0"/>
      <c r="V108" s="0"/>
      <c r="W108" s="0"/>
      <c r="X108" s="0"/>
      <c r="Y108" s="0"/>
      <c r="Z108" s="0"/>
      <c r="AA108" s="101"/>
    </row>
    <row r="109" customFormat="false" ht="15.75" hidden="false" customHeight="true" outlineLevel="0" collapsed="false">
      <c r="A109" s="101"/>
      <c r="B109" s="101" t="n">
        <v>7</v>
      </c>
      <c r="C109" s="101" t="n">
        <v>14</v>
      </c>
      <c r="D109" s="101" t="n">
        <v>7</v>
      </c>
      <c r="E109" s="101" t="n">
        <v>21</v>
      </c>
      <c r="F109" s="101" t="s">
        <v>27</v>
      </c>
      <c r="G109" s="101" t="str">
        <f aca="false">E109&amp;""&amp;F109</f>
        <v>21N</v>
      </c>
      <c r="H109" s="101" t="n">
        <v>25251.164</v>
      </c>
      <c r="I109" s="101" t="n">
        <v>4585.26</v>
      </c>
      <c r="J109" s="101" t="n">
        <v>19595.42</v>
      </c>
      <c r="K109" s="101" t="n">
        <v>6746.99</v>
      </c>
      <c r="L109" s="101" t="n">
        <v>48104.01</v>
      </c>
      <c r="M109" s="101" t="n">
        <v>17189.257</v>
      </c>
      <c r="N109" s="101" t="n">
        <v>25298.77</v>
      </c>
      <c r="O109" s="101" t="n">
        <v>-20944.57</v>
      </c>
      <c r="P109" s="101" t="n">
        <v>-49171.01</v>
      </c>
      <c r="Q109" s="101" t="n">
        <v>13383.68</v>
      </c>
      <c r="R109" s="101"/>
      <c r="S109" s="0"/>
      <c r="T109" s="0"/>
      <c r="U109" s="0"/>
      <c r="V109" s="0"/>
      <c r="W109" s="0"/>
      <c r="X109" s="0"/>
      <c r="Y109" s="0"/>
      <c r="Z109" s="0"/>
      <c r="AA109" s="101"/>
    </row>
    <row r="110" customFormat="false" ht="15.75" hidden="false" customHeight="true" outlineLevel="0" collapsed="false">
      <c r="A110" s="101"/>
      <c r="B110" s="101" t="n">
        <v>5</v>
      </c>
      <c r="C110" s="101" t="n">
        <v>13</v>
      </c>
      <c r="D110" s="101" t="n">
        <v>8</v>
      </c>
      <c r="E110" s="101" t="n">
        <v>21</v>
      </c>
      <c r="F110" s="101" t="s">
        <v>230</v>
      </c>
      <c r="G110" s="101" t="str">
        <f aca="false">E110&amp;""&amp;F110</f>
        <v>21O</v>
      </c>
      <c r="H110" s="101" t="n">
        <v>8061.907</v>
      </c>
      <c r="I110" s="101" t="n">
        <v>3805.58</v>
      </c>
      <c r="J110" s="101" t="n">
        <v>20992.17</v>
      </c>
      <c r="K110" s="101" t="n">
        <v>11413.59</v>
      </c>
      <c r="L110" s="101" t="n">
        <v>38928.65</v>
      </c>
      <c r="M110" s="101" t="n">
        <v>8109.516</v>
      </c>
      <c r="N110" s="101" t="n">
        <v>13793.68</v>
      </c>
      <c r="O110" s="101" t="n">
        <v>-15393.79</v>
      </c>
      <c r="P110" s="101" t="n">
        <v>-36784.67</v>
      </c>
      <c r="Q110" s="101" t="n">
        <v>8.05</v>
      </c>
      <c r="R110" s="101"/>
      <c r="S110" s="0"/>
      <c r="T110" s="0"/>
      <c r="U110" s="0"/>
      <c r="V110" s="0"/>
      <c r="W110" s="0"/>
      <c r="X110" s="0"/>
      <c r="Y110" s="0"/>
      <c r="Z110" s="0"/>
      <c r="AA110" s="101"/>
    </row>
    <row r="111" customFormat="false" ht="15.75" hidden="false" customHeight="true" outlineLevel="0" collapsed="false">
      <c r="A111" s="101"/>
      <c r="B111" s="101" t="n">
        <v>3</v>
      </c>
      <c r="C111" s="101" t="n">
        <v>12</v>
      </c>
      <c r="D111" s="101" t="n">
        <v>9</v>
      </c>
      <c r="E111" s="101" t="n">
        <v>21</v>
      </c>
      <c r="F111" s="101" t="s">
        <v>231</v>
      </c>
      <c r="G111" s="101" t="str">
        <f aca="false">E111&amp;""&amp;F111</f>
        <v>21F</v>
      </c>
      <c r="H111" s="101" t="n">
        <v>-47.609</v>
      </c>
      <c r="I111" s="101" t="n">
        <v>8101.46</v>
      </c>
      <c r="J111" s="101" t="n">
        <v>11132.75</v>
      </c>
      <c r="K111" s="101" t="n">
        <v>14702.8</v>
      </c>
      <c r="L111" s="101" t="n">
        <v>30481.07</v>
      </c>
      <c r="M111" s="101" t="n">
        <v>5684.167</v>
      </c>
      <c r="N111" s="101" t="n">
        <v>2137.03</v>
      </c>
      <c r="O111" s="101" t="n">
        <v>-10342.6</v>
      </c>
      <c r="P111" s="101" t="n">
        <v>-29101.69</v>
      </c>
      <c r="Q111" s="101" t="n">
        <v>-1077</v>
      </c>
      <c r="R111" s="101"/>
      <c r="S111" s="0"/>
      <c r="T111" s="0"/>
      <c r="U111" s="0"/>
      <c r="V111" s="0"/>
      <c r="W111" s="0"/>
      <c r="X111" s="0"/>
      <c r="Y111" s="0"/>
      <c r="Z111" s="0"/>
      <c r="AA111" s="101"/>
    </row>
    <row r="112" customFormat="false" ht="15.75" hidden="false" customHeight="true" outlineLevel="0" collapsed="false">
      <c r="A112" s="101"/>
      <c r="B112" s="101" t="n">
        <v>1</v>
      </c>
      <c r="C112" s="101" t="n">
        <v>11</v>
      </c>
      <c r="D112" s="101" t="n">
        <v>10</v>
      </c>
      <c r="E112" s="101" t="n">
        <v>21</v>
      </c>
      <c r="F112" s="101" t="s">
        <v>232</v>
      </c>
      <c r="G112" s="101" t="str">
        <f aca="false">E112&amp;""&amp;F112</f>
        <v>21Ne</v>
      </c>
      <c r="H112" s="101" t="n">
        <v>-5731.776</v>
      </c>
      <c r="I112" s="101" t="n">
        <v>6761.16</v>
      </c>
      <c r="J112" s="101" t="n">
        <v>13003.28</v>
      </c>
      <c r="K112" s="101" t="n">
        <v>23626.46</v>
      </c>
      <c r="L112" s="101" t="n">
        <v>23642.57</v>
      </c>
      <c r="M112" s="101" t="n">
        <v>-3547.138</v>
      </c>
      <c r="N112" s="101" t="n">
        <v>-16645.29</v>
      </c>
      <c r="O112" s="101" t="n">
        <v>-7347.93</v>
      </c>
      <c r="P112" s="101" t="n">
        <v>-16816.91</v>
      </c>
      <c r="Q112" s="101" t="n">
        <v>-20653.7</v>
      </c>
      <c r="R112" s="101"/>
      <c r="S112" s="0"/>
      <c r="T112" s="0"/>
      <c r="U112" s="0"/>
      <c r="V112" s="0"/>
      <c r="W112" s="0"/>
      <c r="X112" s="0"/>
      <c r="Y112" s="0"/>
      <c r="Z112" s="0"/>
      <c r="AA112" s="101"/>
    </row>
    <row r="113" customFormat="false" ht="15.75" hidden="false" customHeight="true" outlineLevel="0" collapsed="false">
      <c r="A113" s="101"/>
      <c r="B113" s="101" t="n">
        <v>-1</v>
      </c>
      <c r="C113" s="101" t="n">
        <v>10</v>
      </c>
      <c r="D113" s="101" t="n">
        <v>11</v>
      </c>
      <c r="E113" s="101" t="n">
        <v>21</v>
      </c>
      <c r="F113" s="101" t="s">
        <v>233</v>
      </c>
      <c r="G113" s="101" t="str">
        <f aca="false">E113&amp;""&amp;F113</f>
        <v>21Na</v>
      </c>
      <c r="H113" s="101" t="n">
        <v>-2184.637</v>
      </c>
      <c r="I113" s="101" t="n">
        <v>17106.56</v>
      </c>
      <c r="J113" s="101" t="n">
        <v>2431.68</v>
      </c>
      <c r="K113" s="101" t="n">
        <v>31256.66</v>
      </c>
      <c r="L113" s="101" t="n">
        <v>15275.13</v>
      </c>
      <c r="M113" s="101" t="n">
        <v>-13098.152</v>
      </c>
      <c r="N113" s="101" t="n">
        <v>-29175.01</v>
      </c>
      <c r="O113" s="101" t="n">
        <v>-6561.25</v>
      </c>
      <c r="P113" s="101" t="n">
        <v>-9456.14</v>
      </c>
      <c r="Q113" s="101" t="n">
        <v>-27814.62</v>
      </c>
      <c r="R113" s="101"/>
      <c r="S113" s="0"/>
      <c r="T113" s="0"/>
      <c r="U113" s="0"/>
      <c r="V113" s="0"/>
      <c r="W113" s="0"/>
      <c r="X113" s="0"/>
      <c r="Y113" s="0"/>
      <c r="Z113" s="0"/>
      <c r="AA113" s="101"/>
    </row>
    <row r="114" customFormat="false" ht="15.75" hidden="false" customHeight="true" outlineLevel="0" collapsed="false">
      <c r="A114" s="101"/>
      <c r="B114" s="101" t="n">
        <v>-3</v>
      </c>
      <c r="C114" s="101" t="n">
        <v>9</v>
      </c>
      <c r="D114" s="101" t="n">
        <v>12</v>
      </c>
      <c r="E114" s="101" t="n">
        <v>21</v>
      </c>
      <c r="F114" s="101" t="s">
        <v>234</v>
      </c>
      <c r="G114" s="101" t="str">
        <f aca="false">E114&amp;""&amp;F114</f>
        <v>21Mg</v>
      </c>
      <c r="H114" s="101" t="n">
        <v>10913.515</v>
      </c>
      <c r="I114" s="101" t="n">
        <v>14716.47</v>
      </c>
      <c r="J114" s="101" t="n">
        <v>3226.06</v>
      </c>
      <c r="K114" s="101" t="n">
        <v>37057.51</v>
      </c>
      <c r="L114" s="101" t="n">
        <v>5416.48</v>
      </c>
      <c r="M114" s="101" t="n">
        <v>-16077.01</v>
      </c>
      <c r="N114" s="101"/>
      <c r="O114" s="101" t="n">
        <v>-8011.85</v>
      </c>
      <c r="P114" s="101" t="n">
        <v>10666.47</v>
      </c>
      <c r="Q114" s="101"/>
      <c r="R114" s="101"/>
      <c r="S114" s="0"/>
      <c r="T114" s="0"/>
      <c r="U114" s="0"/>
      <c r="V114" s="0"/>
      <c r="W114" s="0"/>
      <c r="X114" s="0"/>
      <c r="Y114" s="0"/>
      <c r="Z114" s="0"/>
      <c r="AA114" s="101"/>
    </row>
    <row r="115" customFormat="false" ht="15.75" hidden="false" customHeight="true" outlineLevel="0" collapsed="false">
      <c r="A115" s="101"/>
      <c r="B115" s="101" t="n">
        <v>-5</v>
      </c>
      <c r="C115" s="101" t="n">
        <v>8</v>
      </c>
      <c r="D115" s="101" t="n">
        <v>13</v>
      </c>
      <c r="E115" s="101" t="n">
        <v>21</v>
      </c>
      <c r="F115" s="101" t="s">
        <v>235</v>
      </c>
      <c r="G115" s="101" t="str">
        <f aca="false">E115&amp;""&amp;F115</f>
        <v>21Al</v>
      </c>
      <c r="H115" s="101" t="n">
        <v>26990.01</v>
      </c>
      <c r="I115" s="101"/>
      <c r="J115" s="101" t="n">
        <v>-2142.01</v>
      </c>
      <c r="K115" s="101"/>
      <c r="L115" s="101" t="n">
        <v>517.01</v>
      </c>
      <c r="M115" s="101"/>
      <c r="N115" s="101"/>
      <c r="O115" s="101"/>
      <c r="P115" s="101" t="n">
        <v>12850.01</v>
      </c>
      <c r="Q115" s="101"/>
      <c r="R115" s="101"/>
      <c r="S115" s="0"/>
      <c r="T115" s="0"/>
      <c r="U115" s="0"/>
      <c r="V115" s="0"/>
      <c r="W115" s="0"/>
      <c r="X115" s="0"/>
      <c r="Y115" s="0"/>
      <c r="Z115" s="0"/>
      <c r="AA115" s="101"/>
    </row>
    <row r="116" customFormat="false" ht="15.75" hidden="false" customHeight="true" outlineLevel="0" collapsed="false">
      <c r="A116" s="101"/>
      <c r="B116" s="101" t="n">
        <v>10</v>
      </c>
      <c r="C116" s="101" t="n">
        <v>16</v>
      </c>
      <c r="D116" s="101" t="n">
        <v>6</v>
      </c>
      <c r="E116" s="101" t="n">
        <v>22</v>
      </c>
      <c r="F116" s="101" t="s">
        <v>229</v>
      </c>
      <c r="G116" s="101" t="str">
        <f aca="false">E116&amp;""&amp;F116</f>
        <v>22C</v>
      </c>
      <c r="H116" s="101" t="n">
        <v>53590.244</v>
      </c>
      <c r="I116" s="101" t="n">
        <v>124.01</v>
      </c>
      <c r="J116" s="101" t="n">
        <v>29420.01</v>
      </c>
      <c r="K116" s="101" t="n">
        <v>110</v>
      </c>
      <c r="L116" s="101"/>
      <c r="M116" s="101" t="n">
        <v>21551.569</v>
      </c>
      <c r="N116" s="101" t="n">
        <v>44306.92</v>
      </c>
      <c r="O116" s="101"/>
      <c r="P116" s="101"/>
      <c r="Q116" s="101" t="n">
        <v>20267.76</v>
      </c>
      <c r="R116" s="101"/>
      <c r="S116" s="0"/>
      <c r="T116" s="0"/>
      <c r="U116" s="0"/>
      <c r="V116" s="0"/>
      <c r="W116" s="0"/>
      <c r="X116" s="0"/>
      <c r="Y116" s="0"/>
      <c r="Z116" s="0"/>
      <c r="AA116" s="101"/>
    </row>
    <row r="117" customFormat="false" ht="15.75" hidden="false" customHeight="true" outlineLevel="0" collapsed="false">
      <c r="A117" s="101"/>
      <c r="B117" s="101" t="n">
        <v>8</v>
      </c>
      <c r="C117" s="101" t="n">
        <v>15</v>
      </c>
      <c r="D117" s="101" t="n">
        <v>7</v>
      </c>
      <c r="E117" s="101" t="n">
        <v>22</v>
      </c>
      <c r="F117" s="101" t="s">
        <v>27</v>
      </c>
      <c r="G117" s="101" t="str">
        <f aca="false">E117&amp;""&amp;F117</f>
        <v>22N</v>
      </c>
      <c r="H117" s="101" t="n">
        <v>32038.675</v>
      </c>
      <c r="I117" s="101" t="n">
        <v>1283.81</v>
      </c>
      <c r="J117" s="101" t="n">
        <v>20894.01</v>
      </c>
      <c r="K117" s="101" t="n">
        <v>5869.07</v>
      </c>
      <c r="L117" s="101" t="n">
        <v>49672.01</v>
      </c>
      <c r="M117" s="101" t="n">
        <v>22755.353</v>
      </c>
      <c r="N117" s="101" t="n">
        <v>29245.3</v>
      </c>
      <c r="O117" s="101" t="n">
        <v>-22233.37</v>
      </c>
      <c r="P117" s="101" t="n">
        <v>-50971.01</v>
      </c>
      <c r="Q117" s="101" t="n">
        <v>15905.45</v>
      </c>
      <c r="R117" s="101"/>
      <c r="S117" s="0"/>
      <c r="T117" s="0"/>
      <c r="U117" s="0"/>
      <c r="V117" s="0"/>
      <c r="W117" s="0"/>
      <c r="X117" s="0"/>
      <c r="Y117" s="0"/>
      <c r="Z117" s="0"/>
      <c r="AA117" s="101"/>
    </row>
    <row r="118" customFormat="false" ht="15.75" hidden="false" customHeight="true" outlineLevel="0" collapsed="false">
      <c r="A118" s="101"/>
      <c r="B118" s="101" t="n">
        <v>6</v>
      </c>
      <c r="C118" s="101" t="n">
        <v>14</v>
      </c>
      <c r="D118" s="101" t="n">
        <v>8</v>
      </c>
      <c r="E118" s="101" t="n">
        <v>22</v>
      </c>
      <c r="F118" s="101" t="s">
        <v>230</v>
      </c>
      <c r="G118" s="101" t="str">
        <f aca="false">E118&amp;""&amp;F118</f>
        <v>22O</v>
      </c>
      <c r="H118" s="101" t="n">
        <v>9283.322</v>
      </c>
      <c r="I118" s="101" t="n">
        <v>6849.9</v>
      </c>
      <c r="J118" s="101" t="n">
        <v>23256.81</v>
      </c>
      <c r="K118" s="101" t="n">
        <v>10655.48</v>
      </c>
      <c r="L118" s="101" t="n">
        <v>42852.23</v>
      </c>
      <c r="M118" s="101" t="n">
        <v>6489.946</v>
      </c>
      <c r="N118" s="101" t="n">
        <v>17308.04</v>
      </c>
      <c r="O118" s="101" t="n">
        <v>-18059.72</v>
      </c>
      <c r="P118" s="101" t="n">
        <v>-43649.01</v>
      </c>
      <c r="Q118" s="101" t="n">
        <v>1259.61</v>
      </c>
      <c r="R118" s="101"/>
      <c r="S118" s="0"/>
      <c r="T118" s="0"/>
      <c r="U118" s="0"/>
      <c r="V118" s="0"/>
      <c r="W118" s="0"/>
      <c r="X118" s="0"/>
      <c r="Y118" s="0"/>
      <c r="Z118" s="0"/>
      <c r="AA118" s="101"/>
    </row>
    <row r="119" customFormat="false" ht="15.75" hidden="false" customHeight="true" outlineLevel="0" collapsed="false">
      <c r="A119" s="101"/>
      <c r="B119" s="101" t="n">
        <v>4</v>
      </c>
      <c r="C119" s="101" t="n">
        <v>13</v>
      </c>
      <c r="D119" s="101" t="n">
        <v>9</v>
      </c>
      <c r="E119" s="101" t="n">
        <v>22</v>
      </c>
      <c r="F119" s="101" t="s">
        <v>231</v>
      </c>
      <c r="G119" s="101" t="str">
        <f aca="false">E119&amp;""&amp;F119</f>
        <v>22F</v>
      </c>
      <c r="H119" s="101" t="n">
        <v>2793.377</v>
      </c>
      <c r="I119" s="101" t="n">
        <v>5230.33</v>
      </c>
      <c r="J119" s="101" t="n">
        <v>12557.5</v>
      </c>
      <c r="K119" s="101" t="n">
        <v>13331.79</v>
      </c>
      <c r="L119" s="101" t="n">
        <v>33549.67</v>
      </c>
      <c r="M119" s="101" t="n">
        <v>10818.091</v>
      </c>
      <c r="N119" s="101" t="n">
        <v>7974.89</v>
      </c>
      <c r="O119" s="101" t="n">
        <v>-12744.71</v>
      </c>
      <c r="P119" s="101" t="n">
        <v>-29746.76</v>
      </c>
      <c r="Q119" s="101" t="n">
        <v>453.84</v>
      </c>
      <c r="R119" s="101"/>
      <c r="S119" s="0"/>
      <c r="T119" s="0"/>
      <c r="U119" s="0"/>
      <c r="V119" s="0"/>
      <c r="W119" s="0"/>
      <c r="X119" s="0"/>
      <c r="Y119" s="0"/>
      <c r="Z119" s="0"/>
      <c r="AA119" s="101"/>
    </row>
    <row r="120" customFormat="false" ht="15.75" hidden="false" customHeight="true" outlineLevel="0" collapsed="false">
      <c r="A120" s="101"/>
      <c r="B120" s="101" t="n">
        <v>2</v>
      </c>
      <c r="C120" s="101" t="n">
        <v>12</v>
      </c>
      <c r="D120" s="101" t="n">
        <v>10</v>
      </c>
      <c r="E120" s="101" t="n">
        <v>22</v>
      </c>
      <c r="F120" s="101" t="s">
        <v>232</v>
      </c>
      <c r="G120" s="101" t="str">
        <f aca="false">E120&amp;""&amp;F120</f>
        <v>22Ne</v>
      </c>
      <c r="H120" s="101" t="n">
        <v>-8024.714</v>
      </c>
      <c r="I120" s="101" t="n">
        <v>10364.26</v>
      </c>
      <c r="J120" s="101" t="n">
        <v>15266.08</v>
      </c>
      <c r="K120" s="101" t="n">
        <v>17125.42</v>
      </c>
      <c r="L120" s="101" t="n">
        <v>26398.82</v>
      </c>
      <c r="M120" s="101" t="n">
        <v>-2843.196</v>
      </c>
      <c r="N120" s="101" t="n">
        <v>-7624.78</v>
      </c>
      <c r="O120" s="101" t="n">
        <v>-9666.81</v>
      </c>
      <c r="P120" s="101" t="n">
        <v>-23375.59</v>
      </c>
      <c r="Q120" s="101" t="n">
        <v>-13911.39</v>
      </c>
      <c r="R120" s="101"/>
      <c r="S120" s="0"/>
      <c r="T120" s="0"/>
      <c r="U120" s="0"/>
      <c r="V120" s="0"/>
      <c r="W120" s="0"/>
      <c r="X120" s="0"/>
      <c r="Y120" s="0"/>
      <c r="Z120" s="0"/>
      <c r="AA120" s="101"/>
    </row>
    <row r="121" customFormat="false" ht="15.75" hidden="false" customHeight="true" outlineLevel="0" collapsed="false">
      <c r="A121" s="101"/>
      <c r="B121" s="101" t="n">
        <v>0</v>
      </c>
      <c r="C121" s="101" t="n">
        <v>11</v>
      </c>
      <c r="D121" s="101" t="n">
        <v>11</v>
      </c>
      <c r="E121" s="101" t="n">
        <v>22</v>
      </c>
      <c r="F121" s="101" t="s">
        <v>233</v>
      </c>
      <c r="G121" s="101" t="str">
        <f aca="false">E121&amp;""&amp;F121</f>
        <v>22Na</v>
      </c>
      <c r="H121" s="101" t="n">
        <v>-5181.518</v>
      </c>
      <c r="I121" s="101" t="n">
        <v>11068.2</v>
      </c>
      <c r="J121" s="101" t="n">
        <v>6738.71</v>
      </c>
      <c r="K121" s="101" t="n">
        <v>28174.76</v>
      </c>
      <c r="L121" s="101" t="n">
        <v>19742</v>
      </c>
      <c r="M121" s="101" t="n">
        <v>-4781.58</v>
      </c>
      <c r="N121" s="101" t="n">
        <v>-23383.01</v>
      </c>
      <c r="O121" s="101" t="n">
        <v>-8479.55</v>
      </c>
      <c r="P121" s="101" t="n">
        <v>-12422.88</v>
      </c>
      <c r="Q121" s="101" t="n">
        <v>-24166.35</v>
      </c>
      <c r="R121" s="101"/>
      <c r="S121" s="0"/>
      <c r="T121" s="0"/>
      <c r="U121" s="0"/>
      <c r="V121" s="0"/>
      <c r="W121" s="0"/>
      <c r="X121" s="0"/>
      <c r="Y121" s="0"/>
      <c r="Z121" s="0"/>
      <c r="AA121" s="101"/>
    </row>
    <row r="122" customFormat="false" ht="15.75" hidden="false" customHeight="true" outlineLevel="0" collapsed="false">
      <c r="A122" s="101"/>
      <c r="B122" s="101" t="n">
        <v>-2</v>
      </c>
      <c r="C122" s="101" t="n">
        <v>10</v>
      </c>
      <c r="D122" s="101" t="n">
        <v>12</v>
      </c>
      <c r="E122" s="101" t="n">
        <v>22</v>
      </c>
      <c r="F122" s="101" t="s">
        <v>234</v>
      </c>
      <c r="G122" s="101" t="str">
        <f aca="false">E122&amp;""&amp;F122</f>
        <v>22Mg</v>
      </c>
      <c r="H122" s="101" t="n">
        <v>-399.939</v>
      </c>
      <c r="I122" s="101" t="n">
        <v>19384.77</v>
      </c>
      <c r="J122" s="101" t="n">
        <v>5504.27</v>
      </c>
      <c r="K122" s="101" t="n">
        <v>34101.24</v>
      </c>
      <c r="L122" s="101" t="n">
        <v>7935.95</v>
      </c>
      <c r="M122" s="101" t="n">
        <v>-18601.01</v>
      </c>
      <c r="N122" s="101" t="n">
        <v>-33738.01</v>
      </c>
      <c r="O122" s="101" t="n">
        <v>-8142.48</v>
      </c>
      <c r="P122" s="101" t="n">
        <v>-1957.13</v>
      </c>
      <c r="Q122" s="101" t="n">
        <v>-35461.01</v>
      </c>
      <c r="R122" s="101"/>
      <c r="S122" s="0"/>
      <c r="T122" s="0"/>
      <c r="U122" s="0"/>
      <c r="V122" s="0"/>
      <c r="W122" s="0"/>
      <c r="X122" s="0"/>
      <c r="Y122" s="0"/>
      <c r="Z122" s="0"/>
      <c r="AA122" s="101"/>
    </row>
    <row r="123" customFormat="false" ht="15.75" hidden="false" customHeight="true" outlineLevel="0" collapsed="false">
      <c r="A123" s="101"/>
      <c r="B123" s="101" t="n">
        <v>-4</v>
      </c>
      <c r="C123" s="101" t="n">
        <v>9</v>
      </c>
      <c r="D123" s="101" t="n">
        <v>13</v>
      </c>
      <c r="E123" s="101" t="n">
        <v>22</v>
      </c>
      <c r="F123" s="101" t="s">
        <v>235</v>
      </c>
      <c r="G123" s="101" t="str">
        <f aca="false">E123&amp;""&amp;F123</f>
        <v>22Al</v>
      </c>
      <c r="H123" s="101" t="n">
        <v>18201.01</v>
      </c>
      <c r="I123" s="101" t="n">
        <v>16860.01</v>
      </c>
      <c r="J123" s="101" t="n">
        <v>1.01</v>
      </c>
      <c r="K123" s="101"/>
      <c r="L123" s="101" t="n">
        <v>3227.01</v>
      </c>
      <c r="M123" s="101" t="n">
        <v>-15137.01</v>
      </c>
      <c r="N123" s="101"/>
      <c r="O123" s="101" t="n">
        <v>-9260.01</v>
      </c>
      <c r="P123" s="101" t="n">
        <v>13097.01</v>
      </c>
      <c r="Q123" s="101"/>
      <c r="R123" s="101"/>
      <c r="S123" s="0"/>
      <c r="T123" s="0"/>
      <c r="U123" s="0"/>
      <c r="V123" s="0"/>
      <c r="W123" s="0"/>
      <c r="X123" s="0"/>
      <c r="Y123" s="0"/>
      <c r="Z123" s="0"/>
      <c r="AA123" s="101"/>
    </row>
    <row r="124" customFormat="false" ht="15.75" hidden="false" customHeight="true" outlineLevel="0" collapsed="false">
      <c r="A124" s="101"/>
      <c r="B124" s="101" t="n">
        <v>-6</v>
      </c>
      <c r="C124" s="101" t="n">
        <v>8</v>
      </c>
      <c r="D124" s="101" t="n">
        <v>14</v>
      </c>
      <c r="E124" s="101" t="n">
        <v>22</v>
      </c>
      <c r="F124" s="101" t="s">
        <v>236</v>
      </c>
      <c r="G124" s="101" t="str">
        <f aca="false">E124&amp;""&amp;F124</f>
        <v>22Si</v>
      </c>
      <c r="H124" s="101" t="n">
        <v>33338.01</v>
      </c>
      <c r="I124" s="101"/>
      <c r="J124" s="101" t="n">
        <v>941.01</v>
      </c>
      <c r="K124" s="101"/>
      <c r="L124" s="101" t="n">
        <v>-1202.01</v>
      </c>
      <c r="M124" s="101"/>
      <c r="N124" s="101"/>
      <c r="O124" s="101"/>
      <c r="P124" s="101" t="n">
        <v>15136.01</v>
      </c>
      <c r="Q124" s="101"/>
      <c r="R124" s="101"/>
      <c r="S124" s="0"/>
      <c r="T124" s="0"/>
      <c r="U124" s="0"/>
      <c r="V124" s="0"/>
      <c r="W124" s="0"/>
      <c r="X124" s="0"/>
      <c r="Y124" s="0"/>
      <c r="Z124" s="0"/>
      <c r="AA124" s="101"/>
    </row>
    <row r="125" customFormat="false" ht="15.75" hidden="false" customHeight="true" outlineLevel="0" collapsed="false">
      <c r="A125" s="101"/>
      <c r="B125" s="101" t="n">
        <v>11</v>
      </c>
      <c r="C125" s="101" t="n">
        <v>17</v>
      </c>
      <c r="D125" s="101" t="n">
        <v>6</v>
      </c>
      <c r="E125" s="101" t="n">
        <v>23</v>
      </c>
      <c r="F125" s="101" t="s">
        <v>229</v>
      </c>
      <c r="G125" s="101" t="str">
        <f aca="false">E125&amp;""&amp;F125</f>
        <v>23C</v>
      </c>
      <c r="H125" s="101" t="n">
        <v>64171.01</v>
      </c>
      <c r="I125" s="101" t="n">
        <v>-2509.01</v>
      </c>
      <c r="J125" s="101"/>
      <c r="K125" s="101" t="n">
        <v>-2385.01</v>
      </c>
      <c r="L125" s="101"/>
      <c r="M125" s="101" t="n">
        <v>25849.01</v>
      </c>
      <c r="N125" s="101" t="n">
        <v>49550.01</v>
      </c>
      <c r="O125" s="101"/>
      <c r="P125" s="101"/>
      <c r="Q125" s="101" t="n">
        <v>24061.01</v>
      </c>
      <c r="R125" s="101"/>
      <c r="S125" s="0"/>
      <c r="T125" s="0"/>
      <c r="U125" s="0"/>
      <c r="V125" s="0"/>
      <c r="W125" s="0"/>
      <c r="X125" s="0"/>
      <c r="Y125" s="0"/>
      <c r="Z125" s="0"/>
      <c r="AA125" s="101"/>
    </row>
    <row r="126" customFormat="false" ht="15.75" hidden="false" customHeight="true" outlineLevel="0" collapsed="false">
      <c r="A126" s="101"/>
      <c r="B126" s="101" t="n">
        <v>9</v>
      </c>
      <c r="C126" s="101" t="n">
        <v>16</v>
      </c>
      <c r="D126" s="101" t="n">
        <v>7</v>
      </c>
      <c r="E126" s="101" t="n">
        <v>23</v>
      </c>
      <c r="F126" s="101" t="s">
        <v>27</v>
      </c>
      <c r="G126" s="101" t="str">
        <f aca="false">E126&amp;""&amp;F126</f>
        <v>23N</v>
      </c>
      <c r="H126" s="101" t="n">
        <v>38322.01</v>
      </c>
      <c r="I126" s="101" t="n">
        <v>1788.01</v>
      </c>
      <c r="J126" s="101" t="n">
        <v>22558.01</v>
      </c>
      <c r="K126" s="101" t="n">
        <v>3072.01</v>
      </c>
      <c r="L126" s="101" t="n">
        <v>51977.01</v>
      </c>
      <c r="M126" s="101" t="n">
        <v>23701.01</v>
      </c>
      <c r="N126" s="101" t="n">
        <v>35009.01</v>
      </c>
      <c r="O126" s="101" t="n">
        <v>-22881.01</v>
      </c>
      <c r="P126" s="101"/>
      <c r="Q126" s="101" t="n">
        <v>20967.01</v>
      </c>
      <c r="R126" s="101"/>
      <c r="S126" s="0"/>
      <c r="T126" s="0"/>
      <c r="U126" s="0"/>
      <c r="V126" s="0"/>
      <c r="W126" s="0"/>
      <c r="X126" s="0"/>
      <c r="Y126" s="0"/>
      <c r="Z126" s="0"/>
      <c r="AA126" s="101"/>
    </row>
    <row r="127" customFormat="false" ht="15.75" hidden="false" customHeight="true" outlineLevel="0" collapsed="false">
      <c r="A127" s="101"/>
      <c r="B127" s="101" t="n">
        <v>7</v>
      </c>
      <c r="C127" s="101" t="n">
        <v>15</v>
      </c>
      <c r="D127" s="101" t="n">
        <v>8</v>
      </c>
      <c r="E127" s="101" t="n">
        <v>23</v>
      </c>
      <c r="F127" s="101" t="s">
        <v>230</v>
      </c>
      <c r="G127" s="101" t="str">
        <f aca="false">E127&amp;""&amp;F127</f>
        <v>23O</v>
      </c>
      <c r="H127" s="101" t="n">
        <v>14620.657</v>
      </c>
      <c r="I127" s="101" t="n">
        <v>2733.98</v>
      </c>
      <c r="J127" s="101" t="n">
        <v>24706.99</v>
      </c>
      <c r="K127" s="101" t="n">
        <v>9583.88</v>
      </c>
      <c r="L127" s="101" t="n">
        <v>45600.01</v>
      </c>
      <c r="M127" s="101" t="n">
        <v>11307.616</v>
      </c>
      <c r="N127" s="101" t="n">
        <v>19774.7</v>
      </c>
      <c r="O127" s="101" t="n">
        <v>-20216.87</v>
      </c>
      <c r="P127" s="101" t="n">
        <v>-46258.56</v>
      </c>
      <c r="Q127" s="101" t="n">
        <v>3755.96</v>
      </c>
      <c r="R127" s="101"/>
      <c r="S127" s="0"/>
      <c r="T127" s="0"/>
      <c r="U127" s="0"/>
      <c r="V127" s="0"/>
      <c r="W127" s="0"/>
      <c r="X127" s="0"/>
      <c r="Y127" s="0"/>
      <c r="Z127" s="0"/>
      <c r="AA127" s="101"/>
    </row>
    <row r="128" customFormat="false" ht="15.75" hidden="false" customHeight="true" outlineLevel="0" collapsed="false">
      <c r="A128" s="101"/>
      <c r="B128" s="101" t="n">
        <v>5</v>
      </c>
      <c r="C128" s="101" t="n">
        <v>14</v>
      </c>
      <c r="D128" s="101" t="n">
        <v>9</v>
      </c>
      <c r="E128" s="101" t="n">
        <v>23</v>
      </c>
      <c r="F128" s="101" t="s">
        <v>231</v>
      </c>
      <c r="G128" s="101" t="str">
        <f aca="false">E128&amp;""&amp;F128</f>
        <v>23F</v>
      </c>
      <c r="H128" s="101" t="n">
        <v>3313.042</v>
      </c>
      <c r="I128" s="101" t="n">
        <v>7551.65</v>
      </c>
      <c r="J128" s="101" t="n">
        <v>13259.25</v>
      </c>
      <c r="K128" s="101" t="n">
        <v>12781.98</v>
      </c>
      <c r="L128" s="101" t="n">
        <v>36516.06</v>
      </c>
      <c r="M128" s="101" t="n">
        <v>8467.086</v>
      </c>
      <c r="N128" s="101" t="n">
        <v>12842.89</v>
      </c>
      <c r="O128" s="101" t="n">
        <v>-14967.4</v>
      </c>
      <c r="P128" s="101" t="n">
        <v>-36014.6</v>
      </c>
      <c r="Q128" s="101" t="n">
        <v>3266.44</v>
      </c>
      <c r="R128" s="101"/>
      <c r="S128" s="0"/>
      <c r="T128" s="0"/>
      <c r="U128" s="0"/>
      <c r="V128" s="0"/>
      <c r="W128" s="0"/>
      <c r="X128" s="0"/>
      <c r="Y128" s="0"/>
      <c r="Z128" s="0"/>
      <c r="AA128" s="101"/>
    </row>
    <row r="129" customFormat="false" ht="15.75" hidden="false" customHeight="true" outlineLevel="0" collapsed="false">
      <c r="A129" s="101"/>
      <c r="B129" s="101" t="n">
        <v>3</v>
      </c>
      <c r="C129" s="101" t="n">
        <v>13</v>
      </c>
      <c r="D129" s="101" t="n">
        <v>10</v>
      </c>
      <c r="E129" s="101" t="n">
        <v>23</v>
      </c>
      <c r="F129" s="101" t="s">
        <v>232</v>
      </c>
      <c r="G129" s="101" t="str">
        <f aca="false">E129&amp;""&amp;F129</f>
        <v>23Ne</v>
      </c>
      <c r="H129" s="101" t="n">
        <v>-5154.044</v>
      </c>
      <c r="I129" s="101" t="n">
        <v>5200.65</v>
      </c>
      <c r="J129" s="101" t="n">
        <v>15236.39</v>
      </c>
      <c r="K129" s="101" t="n">
        <v>15564.9</v>
      </c>
      <c r="L129" s="101" t="n">
        <v>27793.89</v>
      </c>
      <c r="M129" s="101" t="n">
        <v>4375.808</v>
      </c>
      <c r="N129" s="101" t="n">
        <v>319.22</v>
      </c>
      <c r="O129" s="101" t="n">
        <v>-10911.82</v>
      </c>
      <c r="P129" s="101" t="n">
        <v>-21726.34</v>
      </c>
      <c r="Q129" s="101" t="n">
        <v>-8043.84</v>
      </c>
      <c r="R129" s="101"/>
      <c r="S129" s="0"/>
      <c r="T129" s="0"/>
      <c r="U129" s="0"/>
      <c r="V129" s="0"/>
      <c r="W129" s="0"/>
      <c r="X129" s="0"/>
      <c r="Y129" s="0"/>
      <c r="Z129" s="0"/>
      <c r="AA129" s="101"/>
    </row>
    <row r="130" customFormat="false" ht="15.75" hidden="false" customHeight="true" outlineLevel="0" collapsed="false">
      <c r="A130" s="101"/>
      <c r="B130" s="101" t="n">
        <v>1</v>
      </c>
      <c r="C130" s="101" t="n">
        <v>12</v>
      </c>
      <c r="D130" s="101" t="n">
        <v>11</v>
      </c>
      <c r="E130" s="101" t="n">
        <v>23</v>
      </c>
      <c r="F130" s="101" t="s">
        <v>233</v>
      </c>
      <c r="G130" s="101" t="str">
        <f aca="false">E130&amp;""&amp;F130</f>
        <v>23Na</v>
      </c>
      <c r="H130" s="101" t="n">
        <v>-9529.85249</v>
      </c>
      <c r="I130" s="101" t="n">
        <v>12419.65</v>
      </c>
      <c r="J130" s="101" t="n">
        <v>8794.11</v>
      </c>
      <c r="K130" s="101" t="n">
        <v>23487.85</v>
      </c>
      <c r="L130" s="101" t="n">
        <v>24060.18</v>
      </c>
      <c r="M130" s="101" t="n">
        <v>-4056.588</v>
      </c>
      <c r="N130" s="101" t="n">
        <v>-16277.92</v>
      </c>
      <c r="O130" s="101" t="n">
        <v>-10467.32</v>
      </c>
      <c r="P130" s="101" t="n">
        <v>-19612.2</v>
      </c>
      <c r="Q130" s="101" t="n">
        <v>-17201.23</v>
      </c>
      <c r="R130" s="101"/>
      <c r="S130" s="0"/>
      <c r="T130" s="0"/>
      <c r="U130" s="0"/>
      <c r="V130" s="0"/>
      <c r="W130" s="0"/>
      <c r="X130" s="0"/>
      <c r="Y130" s="0"/>
      <c r="Z130" s="0"/>
      <c r="AA130" s="101"/>
    </row>
    <row r="131" customFormat="false" ht="15.75" hidden="false" customHeight="true" outlineLevel="0" collapsed="false">
      <c r="A131" s="101"/>
      <c r="B131" s="101" t="n">
        <v>-1</v>
      </c>
      <c r="C131" s="101" t="n">
        <v>11</v>
      </c>
      <c r="D131" s="101" t="n">
        <v>12</v>
      </c>
      <c r="E131" s="101" t="n">
        <v>23</v>
      </c>
      <c r="F131" s="101" t="s">
        <v>234</v>
      </c>
      <c r="G131" s="101" t="str">
        <f aca="false">E131&amp;""&amp;F131</f>
        <v>23Mg</v>
      </c>
      <c r="H131" s="101" t="n">
        <v>-5473.264</v>
      </c>
      <c r="I131" s="101" t="n">
        <v>13144.64</v>
      </c>
      <c r="J131" s="101" t="n">
        <v>7580.72</v>
      </c>
      <c r="K131" s="101" t="n">
        <v>32529.41</v>
      </c>
      <c r="L131" s="101" t="n">
        <v>14319.43</v>
      </c>
      <c r="M131" s="101" t="n">
        <v>-12221.335</v>
      </c>
      <c r="N131" s="101" t="n">
        <v>-29170.01</v>
      </c>
      <c r="O131" s="101" t="n">
        <v>-9650.23</v>
      </c>
      <c r="P131" s="101" t="n">
        <v>-4737.52</v>
      </c>
      <c r="Q131" s="101" t="n">
        <v>-31746.01</v>
      </c>
      <c r="R131" s="101"/>
      <c r="S131" s="0"/>
      <c r="T131" s="0"/>
      <c r="U131" s="0"/>
      <c r="V131" s="0"/>
      <c r="W131" s="0"/>
      <c r="X131" s="0"/>
      <c r="Y131" s="0"/>
      <c r="Z131" s="0"/>
      <c r="AA131" s="101"/>
    </row>
    <row r="132" customFormat="false" ht="15.75" hidden="false" customHeight="true" outlineLevel="0" collapsed="false">
      <c r="A132" s="101"/>
      <c r="B132" s="101" t="n">
        <v>-3</v>
      </c>
      <c r="C132" s="101" t="n">
        <v>10</v>
      </c>
      <c r="D132" s="101" t="n">
        <v>13</v>
      </c>
      <c r="E132" s="101" t="n">
        <v>23</v>
      </c>
      <c r="F132" s="101" t="s">
        <v>235</v>
      </c>
      <c r="G132" s="101" t="str">
        <f aca="false">E132&amp;""&amp;F132</f>
        <v>23Al</v>
      </c>
      <c r="H132" s="101" t="n">
        <v>6748.07</v>
      </c>
      <c r="I132" s="101" t="n">
        <v>19525.01</v>
      </c>
      <c r="J132" s="101" t="n">
        <v>140.96</v>
      </c>
      <c r="K132" s="101" t="n">
        <v>36385.01</v>
      </c>
      <c r="L132" s="101" t="n">
        <v>5645.23</v>
      </c>
      <c r="M132" s="101" t="n">
        <v>-16949.01</v>
      </c>
      <c r="N132" s="101"/>
      <c r="O132" s="101" t="n">
        <v>-8606.24</v>
      </c>
      <c r="P132" s="101" t="n">
        <v>4640.62</v>
      </c>
      <c r="Q132" s="101" t="n">
        <v>-34661.01</v>
      </c>
      <c r="R132" s="101"/>
      <c r="S132" s="0"/>
      <c r="T132" s="0"/>
      <c r="U132" s="0"/>
      <c r="V132" s="0"/>
      <c r="W132" s="0"/>
      <c r="X132" s="0"/>
      <c r="Y132" s="0"/>
      <c r="Z132" s="0"/>
      <c r="AA132" s="101"/>
    </row>
    <row r="133" customFormat="false" ht="15.75" hidden="false" customHeight="true" outlineLevel="0" collapsed="false">
      <c r="A133" s="101"/>
      <c r="B133" s="101" t="n">
        <v>-5</v>
      </c>
      <c r="C133" s="101" t="n">
        <v>9</v>
      </c>
      <c r="D133" s="101" t="n">
        <v>14</v>
      </c>
      <c r="E133" s="101" t="n">
        <v>23</v>
      </c>
      <c r="F133" s="101" t="s">
        <v>236</v>
      </c>
      <c r="G133" s="101" t="str">
        <f aca="false">E133&amp;""&amp;F133</f>
        <v>23Si</v>
      </c>
      <c r="H133" s="101" t="n">
        <v>23697.01</v>
      </c>
      <c r="I133" s="101" t="n">
        <v>17712.01</v>
      </c>
      <c r="J133" s="101" t="n">
        <v>1793.01</v>
      </c>
      <c r="K133" s="101"/>
      <c r="L133" s="101" t="n">
        <v>1794.01</v>
      </c>
      <c r="M133" s="101"/>
      <c r="N133" s="101"/>
      <c r="O133" s="101" t="n">
        <v>-10556.01</v>
      </c>
      <c r="P133" s="101" t="n">
        <v>16808.01</v>
      </c>
      <c r="Q133" s="101"/>
      <c r="R133" s="101"/>
      <c r="S133" s="0"/>
      <c r="T133" s="0"/>
      <c r="U133" s="0"/>
      <c r="V133" s="0"/>
      <c r="W133" s="0"/>
      <c r="X133" s="0"/>
      <c r="Y133" s="0"/>
      <c r="Z133" s="0"/>
      <c r="AA133" s="101"/>
    </row>
    <row r="134" customFormat="false" ht="15.75" hidden="false" customHeight="true" outlineLevel="0" collapsed="false">
      <c r="A134" s="101"/>
      <c r="B134" s="101" t="n">
        <v>10</v>
      </c>
      <c r="C134" s="101" t="n">
        <v>17</v>
      </c>
      <c r="D134" s="101" t="n">
        <v>7</v>
      </c>
      <c r="E134" s="101" t="n">
        <v>24</v>
      </c>
      <c r="F134" s="101" t="s">
        <v>27</v>
      </c>
      <c r="G134" s="101" t="str">
        <f aca="false">E134&amp;""&amp;F134</f>
        <v>24N</v>
      </c>
      <c r="H134" s="101" t="n">
        <v>46938.01</v>
      </c>
      <c r="I134" s="101" t="n">
        <v>-545.01</v>
      </c>
      <c r="J134" s="101" t="n">
        <v>24522.01</v>
      </c>
      <c r="K134" s="101" t="n">
        <v>1243.01</v>
      </c>
      <c r="L134" s="101"/>
      <c r="M134" s="101" t="n">
        <v>28438.01</v>
      </c>
      <c r="N134" s="101" t="n">
        <v>39378.01</v>
      </c>
      <c r="O134" s="101" t="n">
        <v>-22620.01</v>
      </c>
      <c r="P134" s="101"/>
      <c r="Q134" s="101" t="n">
        <v>24246.01</v>
      </c>
      <c r="R134" s="101"/>
      <c r="S134" s="0"/>
      <c r="T134" s="0"/>
      <c r="U134" s="0"/>
      <c r="V134" s="0"/>
      <c r="W134" s="0"/>
      <c r="X134" s="0"/>
      <c r="Y134" s="0"/>
      <c r="Z134" s="0"/>
      <c r="AA134" s="101"/>
    </row>
    <row r="135" customFormat="false" ht="15.75" hidden="false" customHeight="true" outlineLevel="0" collapsed="false">
      <c r="A135" s="101"/>
      <c r="B135" s="101" t="n">
        <v>8</v>
      </c>
      <c r="C135" s="101" t="n">
        <v>16</v>
      </c>
      <c r="D135" s="101" t="n">
        <v>8</v>
      </c>
      <c r="E135" s="101" t="n">
        <v>24</v>
      </c>
      <c r="F135" s="101" t="s">
        <v>230</v>
      </c>
      <c r="G135" s="101" t="str">
        <f aca="false">E135&amp;""&amp;F135</f>
        <v>24O</v>
      </c>
      <c r="H135" s="101" t="n">
        <v>18500.402</v>
      </c>
      <c r="I135" s="101" t="n">
        <v>4191.57</v>
      </c>
      <c r="J135" s="101" t="n">
        <v>27110.01</v>
      </c>
      <c r="K135" s="101" t="n">
        <v>6925.55</v>
      </c>
      <c r="L135" s="101" t="n">
        <v>49667.78</v>
      </c>
      <c r="M135" s="101" t="n">
        <v>10940.876</v>
      </c>
      <c r="N135" s="101" t="n">
        <v>24452.04</v>
      </c>
      <c r="O135" s="101" t="n">
        <v>-21482.12</v>
      </c>
      <c r="P135" s="101" t="n">
        <v>-52959.01</v>
      </c>
      <c r="Q135" s="101" t="n">
        <v>7116.04</v>
      </c>
      <c r="R135" s="101"/>
      <c r="S135" s="0"/>
      <c r="T135" s="0"/>
      <c r="U135" s="0"/>
      <c r="V135" s="0"/>
      <c r="W135" s="0"/>
      <c r="X135" s="0"/>
      <c r="Y135" s="0"/>
      <c r="Z135" s="0"/>
      <c r="AA135" s="101"/>
    </row>
    <row r="136" customFormat="false" ht="15.75" hidden="false" customHeight="true" outlineLevel="0" collapsed="false">
      <c r="A136" s="101"/>
      <c r="B136" s="101" t="n">
        <v>6</v>
      </c>
      <c r="C136" s="101" t="n">
        <v>15</v>
      </c>
      <c r="D136" s="101" t="n">
        <v>9</v>
      </c>
      <c r="E136" s="101" t="n">
        <v>24</v>
      </c>
      <c r="F136" s="101" t="s">
        <v>231</v>
      </c>
      <c r="G136" s="101" t="str">
        <f aca="false">E136&amp;""&amp;F136</f>
        <v>24F</v>
      </c>
      <c r="H136" s="101" t="n">
        <v>7559.527</v>
      </c>
      <c r="I136" s="101" t="n">
        <v>3824.83</v>
      </c>
      <c r="J136" s="101" t="n">
        <v>14350.1</v>
      </c>
      <c r="K136" s="101" t="n">
        <v>11376.48</v>
      </c>
      <c r="L136" s="101" t="n">
        <v>39057.09</v>
      </c>
      <c r="M136" s="101" t="n">
        <v>13511.167</v>
      </c>
      <c r="N136" s="101" t="n">
        <v>15977.48</v>
      </c>
      <c r="O136" s="101" t="n">
        <v>-16630.5</v>
      </c>
      <c r="P136" s="101" t="n">
        <v>-38051.01</v>
      </c>
      <c r="Q136" s="101" t="n">
        <v>4642.25</v>
      </c>
      <c r="R136" s="101"/>
      <c r="S136" s="0"/>
      <c r="T136" s="0"/>
      <c r="U136" s="0"/>
      <c r="V136" s="0"/>
      <c r="W136" s="0"/>
      <c r="X136" s="0"/>
      <c r="Y136" s="0"/>
      <c r="Z136" s="0"/>
      <c r="AA136" s="101"/>
    </row>
    <row r="137" customFormat="false" ht="15.75" hidden="false" customHeight="true" outlineLevel="0" collapsed="false">
      <c r="A137" s="101"/>
      <c r="B137" s="101" t="n">
        <v>4</v>
      </c>
      <c r="C137" s="101" t="n">
        <v>14</v>
      </c>
      <c r="D137" s="101" t="n">
        <v>10</v>
      </c>
      <c r="E137" s="101" t="n">
        <v>24</v>
      </c>
      <c r="F137" s="101" t="s">
        <v>232</v>
      </c>
      <c r="G137" s="101" t="str">
        <f aca="false">E137&amp;""&amp;F137</f>
        <v>24Ne</v>
      </c>
      <c r="H137" s="101" t="n">
        <v>-5951.641</v>
      </c>
      <c r="I137" s="101" t="n">
        <v>8868.91</v>
      </c>
      <c r="J137" s="101" t="n">
        <v>16553.65</v>
      </c>
      <c r="K137" s="101" t="n">
        <v>14069.56</v>
      </c>
      <c r="L137" s="101" t="n">
        <v>29812.9</v>
      </c>
      <c r="M137" s="101" t="n">
        <v>2466.317</v>
      </c>
      <c r="N137" s="101" t="n">
        <v>7981.93</v>
      </c>
      <c r="O137" s="101" t="n">
        <v>-12172.72</v>
      </c>
      <c r="P137" s="101" t="n">
        <v>-27861.27</v>
      </c>
      <c r="Q137" s="101" t="n">
        <v>-4493.11</v>
      </c>
      <c r="R137" s="101"/>
      <c r="S137" s="0"/>
      <c r="T137" s="0"/>
      <c r="U137" s="0"/>
      <c r="V137" s="0"/>
      <c r="W137" s="0"/>
      <c r="X137" s="0"/>
      <c r="Y137" s="0"/>
      <c r="Z137" s="0"/>
      <c r="AA137" s="101"/>
    </row>
    <row r="138" customFormat="false" ht="15.75" hidden="false" customHeight="true" outlineLevel="0" collapsed="false">
      <c r="A138" s="101"/>
      <c r="B138" s="101" t="n">
        <v>2</v>
      </c>
      <c r="C138" s="101" t="n">
        <v>13</v>
      </c>
      <c r="D138" s="101" t="n">
        <v>11</v>
      </c>
      <c r="E138" s="101" t="n">
        <v>24</v>
      </c>
      <c r="F138" s="101" t="s">
        <v>233</v>
      </c>
      <c r="G138" s="101" t="str">
        <f aca="false">E138&amp;""&amp;F138</f>
        <v>24Na</v>
      </c>
      <c r="H138" s="101" t="n">
        <v>-8417.958</v>
      </c>
      <c r="I138" s="101" t="n">
        <v>6959.42</v>
      </c>
      <c r="J138" s="101" t="n">
        <v>10552.88</v>
      </c>
      <c r="K138" s="101" t="n">
        <v>19379.07</v>
      </c>
      <c r="L138" s="101" t="n">
        <v>25789.28</v>
      </c>
      <c r="M138" s="101" t="n">
        <v>5515.611</v>
      </c>
      <c r="N138" s="101" t="n">
        <v>-8370.34</v>
      </c>
      <c r="O138" s="101" t="n">
        <v>-10825.41</v>
      </c>
      <c r="P138" s="101" t="n">
        <v>-19019.97</v>
      </c>
      <c r="Q138" s="101" t="n">
        <v>-11016.01</v>
      </c>
      <c r="R138" s="101"/>
      <c r="S138" s="0"/>
      <c r="T138" s="0"/>
      <c r="U138" s="0"/>
      <c r="V138" s="0"/>
      <c r="W138" s="0"/>
      <c r="X138" s="0"/>
      <c r="Y138" s="0"/>
      <c r="Z138" s="0"/>
      <c r="AA138" s="101"/>
    </row>
    <row r="139" customFormat="false" ht="15.75" hidden="false" customHeight="true" outlineLevel="0" collapsed="false">
      <c r="A139" s="101"/>
      <c r="B139" s="101" t="n">
        <v>0</v>
      </c>
      <c r="C139" s="101" t="n">
        <v>12</v>
      </c>
      <c r="D139" s="101" t="n">
        <v>12</v>
      </c>
      <c r="E139" s="101" t="n">
        <v>24</v>
      </c>
      <c r="F139" s="101" t="s">
        <v>234</v>
      </c>
      <c r="G139" s="101" t="str">
        <f aca="false">E139&amp;""&amp;F139</f>
        <v>24Mg</v>
      </c>
      <c r="H139" s="101" t="n">
        <v>-13933.569</v>
      </c>
      <c r="I139" s="101" t="n">
        <v>16531.62</v>
      </c>
      <c r="J139" s="101" t="n">
        <v>11692.69</v>
      </c>
      <c r="K139" s="101" t="n">
        <v>29676.26</v>
      </c>
      <c r="L139" s="101" t="n">
        <v>20486.8</v>
      </c>
      <c r="M139" s="101" t="n">
        <v>-13885.955</v>
      </c>
      <c r="N139" s="101" t="n">
        <v>-24677.92</v>
      </c>
      <c r="O139" s="101" t="n">
        <v>-9316.55</v>
      </c>
      <c r="P139" s="101" t="n">
        <v>-16068.5</v>
      </c>
      <c r="Q139" s="101" t="n">
        <v>-28752.96</v>
      </c>
      <c r="R139" s="101"/>
      <c r="S139" s="0"/>
      <c r="T139" s="0"/>
      <c r="U139" s="0"/>
      <c r="V139" s="0"/>
      <c r="W139" s="0"/>
      <c r="X139" s="0"/>
      <c r="Y139" s="0"/>
      <c r="Z139" s="0"/>
      <c r="AA139" s="101"/>
    </row>
    <row r="140" customFormat="false" ht="15.75" hidden="false" customHeight="true" outlineLevel="0" collapsed="false">
      <c r="A140" s="101"/>
      <c r="B140" s="101" t="n">
        <v>-2</v>
      </c>
      <c r="C140" s="101" t="n">
        <v>11</v>
      </c>
      <c r="D140" s="101" t="n">
        <v>13</v>
      </c>
      <c r="E140" s="101" t="n">
        <v>24</v>
      </c>
      <c r="F140" s="101" t="s">
        <v>235</v>
      </c>
      <c r="G140" s="101" t="str">
        <f aca="false">E140&amp;""&amp;F140</f>
        <v>24Al</v>
      </c>
      <c r="H140" s="101" t="n">
        <v>-47.614</v>
      </c>
      <c r="I140" s="101" t="n">
        <v>14867</v>
      </c>
      <c r="J140" s="101" t="n">
        <v>1863.32</v>
      </c>
      <c r="K140" s="101" t="n">
        <v>34392.01</v>
      </c>
      <c r="L140" s="101" t="n">
        <v>9444.04</v>
      </c>
      <c r="M140" s="101" t="n">
        <v>-10791.968</v>
      </c>
      <c r="N140" s="101" t="n">
        <v>-33367.01</v>
      </c>
      <c r="O140" s="101" t="n">
        <v>-9323.13</v>
      </c>
      <c r="P140" s="101" t="n">
        <v>2193.27</v>
      </c>
      <c r="Q140" s="101" t="n">
        <v>-31816.01</v>
      </c>
      <c r="R140" s="101"/>
      <c r="S140" s="0"/>
      <c r="T140" s="0"/>
      <c r="U140" s="0"/>
      <c r="V140" s="0"/>
      <c r="W140" s="0"/>
      <c r="X140" s="0"/>
      <c r="Y140" s="0"/>
      <c r="Z140" s="0"/>
      <c r="AA140" s="101"/>
    </row>
    <row r="141" customFormat="false" ht="15.75" hidden="false" customHeight="true" outlineLevel="0" collapsed="false">
      <c r="A141" s="101"/>
      <c r="B141" s="101" t="n">
        <v>-4</v>
      </c>
      <c r="C141" s="101" t="n">
        <v>10</v>
      </c>
      <c r="D141" s="101" t="n">
        <v>14</v>
      </c>
      <c r="E141" s="101" t="n">
        <v>24</v>
      </c>
      <c r="F141" s="101" t="s">
        <v>236</v>
      </c>
      <c r="G141" s="101" t="str">
        <f aca="false">E141&amp;""&amp;F141</f>
        <v>24Si</v>
      </c>
      <c r="H141" s="101" t="n">
        <v>10744.353</v>
      </c>
      <c r="I141" s="101" t="n">
        <v>21024.01</v>
      </c>
      <c r="J141" s="101" t="n">
        <v>3292.69</v>
      </c>
      <c r="K141" s="101" t="n">
        <v>38736.01</v>
      </c>
      <c r="L141" s="101" t="n">
        <v>3433.65</v>
      </c>
      <c r="M141" s="101" t="n">
        <v>-22575.01</v>
      </c>
      <c r="N141" s="101"/>
      <c r="O141" s="101" t="n">
        <v>-9239.23</v>
      </c>
      <c r="P141" s="101" t="n">
        <v>8928.65</v>
      </c>
      <c r="Q141" s="101"/>
      <c r="R141" s="101"/>
      <c r="S141" s="0"/>
      <c r="T141" s="0"/>
      <c r="U141" s="0"/>
      <c r="V141" s="0"/>
      <c r="W141" s="0"/>
      <c r="X141" s="0"/>
      <c r="Y141" s="0"/>
      <c r="Z141" s="0"/>
      <c r="AA141" s="101"/>
    </row>
    <row r="142" customFormat="false" ht="15.75" hidden="false" customHeight="true" outlineLevel="0" collapsed="false">
      <c r="A142" s="101"/>
      <c r="B142" s="101" t="n">
        <v>-6</v>
      </c>
      <c r="C142" s="101" t="n">
        <v>9</v>
      </c>
      <c r="D142" s="101" t="n">
        <v>15</v>
      </c>
      <c r="E142" s="101" t="n">
        <v>24</v>
      </c>
      <c r="F142" s="101" t="s">
        <v>237</v>
      </c>
      <c r="G142" s="101" t="str">
        <f aca="false">E142&amp;""&amp;F142</f>
        <v>24P</v>
      </c>
      <c r="H142" s="101" t="n">
        <v>33320.01</v>
      </c>
      <c r="I142" s="101"/>
      <c r="J142" s="101" t="n">
        <v>-2333.01</v>
      </c>
      <c r="K142" s="101"/>
      <c r="L142" s="101" t="n">
        <v>-540.01</v>
      </c>
      <c r="M142" s="101"/>
      <c r="N142" s="101"/>
      <c r="O142" s="101"/>
      <c r="P142" s="101" t="n">
        <v>19282.01</v>
      </c>
      <c r="Q142" s="101"/>
      <c r="R142" s="101"/>
      <c r="S142" s="0"/>
      <c r="T142" s="0"/>
      <c r="U142" s="0"/>
      <c r="V142" s="0"/>
      <c r="W142" s="0"/>
      <c r="X142" s="0"/>
      <c r="Y142" s="0"/>
      <c r="Z142" s="0"/>
      <c r="AA142" s="101"/>
    </row>
    <row r="143" customFormat="false" ht="15.75" hidden="false" customHeight="true" outlineLevel="0" collapsed="false">
      <c r="A143" s="101"/>
      <c r="B143" s="101" t="n">
        <v>11</v>
      </c>
      <c r="C143" s="101" t="n">
        <v>18</v>
      </c>
      <c r="D143" s="101" t="n">
        <v>7</v>
      </c>
      <c r="E143" s="101" t="n">
        <v>25</v>
      </c>
      <c r="F143" s="101" t="s">
        <v>27</v>
      </c>
      <c r="G143" s="101" t="str">
        <f aca="false">E143&amp;""&amp;F143</f>
        <v>25N</v>
      </c>
      <c r="H143" s="101" t="n">
        <v>55983.01</v>
      </c>
      <c r="I143" s="101" t="n">
        <v>-973.01</v>
      </c>
      <c r="J143" s="101"/>
      <c r="K143" s="101" t="n">
        <v>-1518.01</v>
      </c>
      <c r="L143" s="101"/>
      <c r="M143" s="101" t="n">
        <v>28635.01</v>
      </c>
      <c r="N143" s="101" t="n">
        <v>44619.01</v>
      </c>
      <c r="O143" s="101" t="n">
        <v>-22163.01</v>
      </c>
      <c r="P143" s="101"/>
      <c r="Q143" s="101" t="n">
        <v>29411.01</v>
      </c>
      <c r="R143" s="101"/>
      <c r="S143" s="0"/>
      <c r="T143" s="0"/>
      <c r="U143" s="0"/>
      <c r="V143" s="0"/>
      <c r="W143" s="0"/>
      <c r="X143" s="0"/>
      <c r="Y143" s="0"/>
      <c r="Z143" s="0"/>
      <c r="AA143" s="101"/>
    </row>
    <row r="144" customFormat="false" ht="15.75" hidden="false" customHeight="true" outlineLevel="0" collapsed="false">
      <c r="A144" s="101"/>
      <c r="B144" s="101" t="n">
        <v>9</v>
      </c>
      <c r="C144" s="101" t="n">
        <v>17</v>
      </c>
      <c r="D144" s="101" t="n">
        <v>8</v>
      </c>
      <c r="E144" s="101" t="n">
        <v>25</v>
      </c>
      <c r="F144" s="101" t="s">
        <v>230</v>
      </c>
      <c r="G144" s="101" t="str">
        <f aca="false">E144&amp;""&amp;F144</f>
        <v>25O</v>
      </c>
      <c r="H144" s="101" t="n">
        <v>27347.719</v>
      </c>
      <c r="I144" s="101" t="n">
        <v>-776</v>
      </c>
      <c r="J144" s="101" t="n">
        <v>26879.01</v>
      </c>
      <c r="K144" s="101" t="n">
        <v>3415.57</v>
      </c>
      <c r="L144" s="101" t="n">
        <v>51401.01</v>
      </c>
      <c r="M144" s="101" t="n">
        <v>15984.21</v>
      </c>
      <c r="N144" s="101" t="n">
        <v>29407.53</v>
      </c>
      <c r="O144" s="101" t="n">
        <v>-20720.01</v>
      </c>
      <c r="P144" s="101"/>
      <c r="Q144" s="101" t="n">
        <v>11716.88</v>
      </c>
      <c r="R144" s="101"/>
      <c r="S144" s="0"/>
      <c r="T144" s="0"/>
      <c r="U144" s="0"/>
      <c r="V144" s="0"/>
      <c r="W144" s="0"/>
      <c r="X144" s="0"/>
      <c r="Y144" s="0"/>
      <c r="Z144" s="0"/>
      <c r="AA144" s="101"/>
    </row>
    <row r="145" customFormat="false" ht="15.75" hidden="false" customHeight="true" outlineLevel="0" collapsed="false">
      <c r="A145" s="101"/>
      <c r="B145" s="101" t="n">
        <v>7</v>
      </c>
      <c r="C145" s="101" t="n">
        <v>16</v>
      </c>
      <c r="D145" s="101" t="n">
        <v>9</v>
      </c>
      <c r="E145" s="101" t="n">
        <v>25</v>
      </c>
      <c r="F145" s="101" t="s">
        <v>231</v>
      </c>
      <c r="G145" s="101" t="str">
        <f aca="false">E145&amp;""&amp;F145</f>
        <v>25F</v>
      </c>
      <c r="H145" s="101" t="n">
        <v>11363.509</v>
      </c>
      <c r="I145" s="101" t="n">
        <v>4267.33</v>
      </c>
      <c r="J145" s="101" t="n">
        <v>14425.86</v>
      </c>
      <c r="K145" s="101" t="n">
        <v>8092.17</v>
      </c>
      <c r="L145" s="101" t="n">
        <v>41536.01</v>
      </c>
      <c r="M145" s="101" t="n">
        <v>13423.315</v>
      </c>
      <c r="N145" s="101" t="n">
        <v>20721.33</v>
      </c>
      <c r="O145" s="101" t="n">
        <v>-16312.57</v>
      </c>
      <c r="P145" s="101" t="n">
        <v>-42863.01</v>
      </c>
      <c r="Q145" s="101" t="n">
        <v>9243.83</v>
      </c>
      <c r="R145" s="101"/>
      <c r="S145" s="0"/>
      <c r="T145" s="0"/>
      <c r="U145" s="0"/>
      <c r="V145" s="0"/>
      <c r="W145" s="0"/>
      <c r="X145" s="0"/>
      <c r="Y145" s="0"/>
      <c r="Z145" s="0"/>
      <c r="AA145" s="101"/>
    </row>
    <row r="146" customFormat="false" ht="15.75" hidden="false" customHeight="true" outlineLevel="0" collapsed="false">
      <c r="A146" s="101"/>
      <c r="B146" s="101" t="n">
        <v>5</v>
      </c>
      <c r="C146" s="101" t="n">
        <v>15</v>
      </c>
      <c r="D146" s="101" t="n">
        <v>10</v>
      </c>
      <c r="E146" s="101" t="n">
        <v>25</v>
      </c>
      <c r="F146" s="101" t="s">
        <v>232</v>
      </c>
      <c r="G146" s="101" t="str">
        <f aca="false">E146&amp;""&amp;F146</f>
        <v>25Ne</v>
      </c>
      <c r="H146" s="101" t="n">
        <v>-2059.806</v>
      </c>
      <c r="I146" s="101" t="n">
        <v>4179.48</v>
      </c>
      <c r="J146" s="101" t="n">
        <v>16908.3</v>
      </c>
      <c r="K146" s="101" t="n">
        <v>13048.4</v>
      </c>
      <c r="L146" s="101" t="n">
        <v>31258.4</v>
      </c>
      <c r="M146" s="101" t="n">
        <v>7298.011</v>
      </c>
      <c r="N146" s="101" t="n">
        <v>11132.97</v>
      </c>
      <c r="O146" s="101" t="n">
        <v>-12546.63</v>
      </c>
      <c r="P146" s="101" t="n">
        <v>-27849.18</v>
      </c>
      <c r="Q146" s="101" t="n">
        <v>-1713.17</v>
      </c>
      <c r="R146" s="101"/>
      <c r="S146" s="0"/>
      <c r="T146" s="0"/>
      <c r="U146" s="0"/>
      <c r="V146" s="0"/>
      <c r="W146" s="0"/>
      <c r="X146" s="0"/>
      <c r="Y146" s="0"/>
      <c r="Z146" s="0"/>
      <c r="AA146" s="101"/>
    </row>
    <row r="147" customFormat="false" ht="15.75" hidden="false" customHeight="true" outlineLevel="0" collapsed="false">
      <c r="A147" s="101"/>
      <c r="B147" s="101" t="n">
        <v>3</v>
      </c>
      <c r="C147" s="101" t="n">
        <v>14</v>
      </c>
      <c r="D147" s="101" t="n">
        <v>11</v>
      </c>
      <c r="E147" s="101" t="n">
        <v>25</v>
      </c>
      <c r="F147" s="101" t="s">
        <v>233</v>
      </c>
      <c r="G147" s="101" t="str">
        <f aca="false">E147&amp;""&amp;F147</f>
        <v>25Na</v>
      </c>
      <c r="H147" s="101" t="n">
        <v>-9357.817</v>
      </c>
      <c r="I147" s="101" t="n">
        <v>9011.18</v>
      </c>
      <c r="J147" s="101" t="n">
        <v>10695.15</v>
      </c>
      <c r="K147" s="101" t="n">
        <v>15970.6</v>
      </c>
      <c r="L147" s="101" t="n">
        <v>27248.8</v>
      </c>
      <c r="M147" s="101" t="n">
        <v>3834.954</v>
      </c>
      <c r="N147" s="101" t="n">
        <v>-441.65</v>
      </c>
      <c r="O147" s="101" t="n">
        <v>-11735.12</v>
      </c>
      <c r="P147" s="101" t="n">
        <v>-24206.31</v>
      </c>
      <c r="Q147" s="101" t="n">
        <v>-3495.56</v>
      </c>
      <c r="R147" s="101"/>
      <c r="S147" s="0"/>
      <c r="T147" s="0"/>
      <c r="U147" s="0"/>
      <c r="V147" s="0"/>
      <c r="W147" s="0"/>
      <c r="X147" s="0"/>
      <c r="Y147" s="0"/>
      <c r="Z147" s="0"/>
      <c r="AA147" s="101"/>
    </row>
    <row r="148" customFormat="false" ht="15.75" hidden="false" customHeight="true" outlineLevel="0" collapsed="false">
      <c r="A148" s="101"/>
      <c r="B148" s="101" t="n">
        <v>1</v>
      </c>
      <c r="C148" s="101" t="n">
        <v>13</v>
      </c>
      <c r="D148" s="101" t="n">
        <v>12</v>
      </c>
      <c r="E148" s="101" t="n">
        <v>25</v>
      </c>
      <c r="F148" s="101" t="s">
        <v>234</v>
      </c>
      <c r="G148" s="101" t="str">
        <f aca="false">E148&amp;""&amp;F148</f>
        <v>25Mg</v>
      </c>
      <c r="H148" s="101" t="n">
        <v>-13192.771</v>
      </c>
      <c r="I148" s="101" t="n">
        <v>7330.52</v>
      </c>
      <c r="J148" s="101" t="n">
        <v>12063.78</v>
      </c>
      <c r="K148" s="101" t="n">
        <v>23862.14</v>
      </c>
      <c r="L148" s="101" t="n">
        <v>22616.67</v>
      </c>
      <c r="M148" s="101" t="n">
        <v>-4276.606</v>
      </c>
      <c r="N148" s="101" t="n">
        <v>-17020.1</v>
      </c>
      <c r="O148" s="101" t="n">
        <v>-9885.91</v>
      </c>
      <c r="P148" s="101" t="n">
        <v>-14530.1</v>
      </c>
      <c r="Q148" s="101" t="n">
        <v>-21216.47</v>
      </c>
      <c r="R148" s="101"/>
      <c r="S148" s="0"/>
      <c r="T148" s="0"/>
      <c r="U148" s="0"/>
      <c r="V148" s="0"/>
      <c r="W148" s="0"/>
      <c r="X148" s="0"/>
      <c r="Y148" s="0"/>
      <c r="Z148" s="0"/>
      <c r="AA148" s="101"/>
    </row>
    <row r="149" customFormat="false" ht="15.75" hidden="false" customHeight="true" outlineLevel="0" collapsed="false">
      <c r="A149" s="101"/>
      <c r="B149" s="101" t="n">
        <v>-1</v>
      </c>
      <c r="C149" s="101" t="n">
        <v>12</v>
      </c>
      <c r="D149" s="101" t="n">
        <v>13</v>
      </c>
      <c r="E149" s="101" t="n">
        <v>25</v>
      </c>
      <c r="F149" s="101" t="s">
        <v>235</v>
      </c>
      <c r="G149" s="101" t="str">
        <f aca="false">E149&amp;""&amp;F149</f>
        <v>25Al</v>
      </c>
      <c r="H149" s="101" t="n">
        <v>-8916.165</v>
      </c>
      <c r="I149" s="101" t="n">
        <v>16939.87</v>
      </c>
      <c r="J149" s="101" t="n">
        <v>2271.57</v>
      </c>
      <c r="K149" s="101" t="n">
        <v>31806.87</v>
      </c>
      <c r="L149" s="101" t="n">
        <v>13964.25</v>
      </c>
      <c r="M149" s="101" t="n">
        <v>-12743.496</v>
      </c>
      <c r="N149" s="101" t="n">
        <v>-28655.01</v>
      </c>
      <c r="O149" s="101" t="n">
        <v>-9156.44</v>
      </c>
      <c r="P149" s="101" t="n">
        <v>-7787.18</v>
      </c>
      <c r="Q149" s="101" t="n">
        <v>-27731.84</v>
      </c>
      <c r="R149" s="101"/>
      <c r="S149" s="0"/>
      <c r="T149" s="0"/>
      <c r="U149" s="0"/>
      <c r="V149" s="0"/>
      <c r="W149" s="0"/>
      <c r="X149" s="0"/>
      <c r="Y149" s="0"/>
      <c r="Z149" s="0"/>
      <c r="AA149" s="101"/>
    </row>
    <row r="150" customFormat="false" ht="15.75" hidden="false" customHeight="true" outlineLevel="0" collapsed="false">
      <c r="A150" s="101"/>
      <c r="B150" s="101" t="n">
        <v>-3</v>
      </c>
      <c r="C150" s="101" t="n">
        <v>11</v>
      </c>
      <c r="D150" s="101" t="n">
        <v>14</v>
      </c>
      <c r="E150" s="101" t="n">
        <v>25</v>
      </c>
      <c r="F150" s="101" t="s">
        <v>236</v>
      </c>
      <c r="G150" s="101" t="str">
        <f aca="false">E150&amp;""&amp;F150</f>
        <v>25Si</v>
      </c>
      <c r="H150" s="101" t="n">
        <v>3827.331</v>
      </c>
      <c r="I150" s="101" t="n">
        <v>14988.34</v>
      </c>
      <c r="J150" s="101" t="n">
        <v>3414.03</v>
      </c>
      <c r="K150" s="101" t="n">
        <v>36013.01</v>
      </c>
      <c r="L150" s="101" t="n">
        <v>5277.35</v>
      </c>
      <c r="M150" s="101" t="n">
        <v>-15911.01</v>
      </c>
      <c r="N150" s="101"/>
      <c r="O150" s="101" t="n">
        <v>-9511.1</v>
      </c>
      <c r="P150" s="101" t="n">
        <v>10471.93</v>
      </c>
      <c r="Q150" s="101" t="n">
        <v>-37564.01</v>
      </c>
      <c r="R150" s="101"/>
      <c r="S150" s="0"/>
      <c r="T150" s="0"/>
      <c r="U150" s="0"/>
      <c r="V150" s="0"/>
      <c r="W150" s="0"/>
      <c r="X150" s="0"/>
      <c r="Y150" s="0"/>
      <c r="Z150" s="0"/>
      <c r="AA150" s="101"/>
    </row>
    <row r="151" customFormat="false" ht="15.75" hidden="false" customHeight="true" outlineLevel="0" collapsed="false">
      <c r="A151" s="101"/>
      <c r="B151" s="101" t="n">
        <v>-5</v>
      </c>
      <c r="C151" s="101" t="n">
        <v>10</v>
      </c>
      <c r="D151" s="101" t="n">
        <v>15</v>
      </c>
      <c r="E151" s="101" t="n">
        <v>25</v>
      </c>
      <c r="F151" s="101" t="s">
        <v>237</v>
      </c>
      <c r="G151" s="101" t="str">
        <f aca="false">E151&amp;""&amp;F151</f>
        <v>25P</v>
      </c>
      <c r="H151" s="101" t="n">
        <v>19738.01</v>
      </c>
      <c r="I151" s="101" t="n">
        <v>21652.01</v>
      </c>
      <c r="J151" s="101" t="n">
        <v>-1705.01</v>
      </c>
      <c r="K151" s="101"/>
      <c r="L151" s="101" t="n">
        <v>1588.01</v>
      </c>
      <c r="M151" s="101"/>
      <c r="N151" s="101"/>
      <c r="O151" s="101" t="n">
        <v>-9677.01</v>
      </c>
      <c r="P151" s="101" t="n">
        <v>12497.01</v>
      </c>
      <c r="Q151" s="101"/>
      <c r="R151" s="101"/>
      <c r="S151" s="0"/>
      <c r="T151" s="0"/>
      <c r="U151" s="0"/>
      <c r="V151" s="0"/>
      <c r="W151" s="0"/>
      <c r="X151" s="0"/>
      <c r="Y151" s="0"/>
      <c r="Z151" s="0"/>
      <c r="AA151" s="101"/>
    </row>
    <row r="152" customFormat="false" ht="15.75" hidden="false" customHeight="true" outlineLevel="0" collapsed="false">
      <c r="A152" s="101"/>
      <c r="B152" s="101" t="n">
        <v>10</v>
      </c>
      <c r="C152" s="101" t="n">
        <v>18</v>
      </c>
      <c r="D152" s="101" t="n">
        <v>8</v>
      </c>
      <c r="E152" s="101" t="n">
        <v>26</v>
      </c>
      <c r="F152" s="101" t="s">
        <v>230</v>
      </c>
      <c r="G152" s="101" t="str">
        <f aca="false">E152&amp;""&amp;F152</f>
        <v>26O</v>
      </c>
      <c r="H152" s="101" t="n">
        <v>34733.037</v>
      </c>
      <c r="I152" s="101" t="n">
        <v>686</v>
      </c>
      <c r="J152" s="101" t="n">
        <v>28539.01</v>
      </c>
      <c r="K152" s="101" t="n">
        <v>-90</v>
      </c>
      <c r="L152" s="101"/>
      <c r="M152" s="101" t="n">
        <v>16067.976</v>
      </c>
      <c r="N152" s="101" t="n">
        <v>34253.59</v>
      </c>
      <c r="O152" s="101" t="n">
        <v>-21282.12</v>
      </c>
      <c r="P152" s="101"/>
      <c r="Q152" s="101" t="n">
        <v>15298.21</v>
      </c>
      <c r="R152" s="101"/>
      <c r="S152" s="0"/>
      <c r="T152" s="0"/>
      <c r="U152" s="0"/>
      <c r="V152" s="0"/>
      <c r="W152" s="0"/>
      <c r="X152" s="0"/>
      <c r="Y152" s="0"/>
      <c r="Z152" s="0"/>
      <c r="AA152" s="101"/>
    </row>
    <row r="153" customFormat="false" ht="15.75" hidden="false" customHeight="true" outlineLevel="0" collapsed="false">
      <c r="A153" s="101"/>
      <c r="B153" s="101" t="n">
        <v>8</v>
      </c>
      <c r="C153" s="101" t="n">
        <v>17</v>
      </c>
      <c r="D153" s="101" t="n">
        <v>9</v>
      </c>
      <c r="E153" s="101" t="n">
        <v>26</v>
      </c>
      <c r="F153" s="101" t="s">
        <v>231</v>
      </c>
      <c r="G153" s="101" t="str">
        <f aca="false">E153&amp;""&amp;F153</f>
        <v>26F</v>
      </c>
      <c r="H153" s="101" t="n">
        <v>18665.061</v>
      </c>
      <c r="I153" s="101" t="n">
        <v>769.77</v>
      </c>
      <c r="J153" s="101" t="n">
        <v>15971.63</v>
      </c>
      <c r="K153" s="101" t="n">
        <v>5037.1</v>
      </c>
      <c r="L153" s="101" t="n">
        <v>42851.01</v>
      </c>
      <c r="M153" s="101" t="n">
        <v>18185.615</v>
      </c>
      <c r="N153" s="101" t="n">
        <v>25525.84</v>
      </c>
      <c r="O153" s="101" t="n">
        <v>-15798.53</v>
      </c>
      <c r="P153" s="101" t="n">
        <v>-44607.01</v>
      </c>
      <c r="Q153" s="101" t="n">
        <v>12653.55</v>
      </c>
      <c r="R153" s="101"/>
      <c r="S153" s="0"/>
      <c r="T153" s="0"/>
      <c r="U153" s="0"/>
      <c r="V153" s="0"/>
      <c r="W153" s="0"/>
      <c r="X153" s="0"/>
      <c r="Y153" s="0"/>
      <c r="Z153" s="0"/>
      <c r="AA153" s="101"/>
    </row>
    <row r="154" customFormat="false" ht="15.75" hidden="false" customHeight="true" outlineLevel="0" collapsed="false">
      <c r="A154" s="101"/>
      <c r="B154" s="101" t="n">
        <v>6</v>
      </c>
      <c r="C154" s="101" t="n">
        <v>16</v>
      </c>
      <c r="D154" s="101" t="n">
        <v>10</v>
      </c>
      <c r="E154" s="101" t="n">
        <v>26</v>
      </c>
      <c r="F154" s="101" t="s">
        <v>232</v>
      </c>
      <c r="G154" s="101" t="str">
        <f aca="false">E154&amp;""&amp;F154</f>
        <v>26Ne</v>
      </c>
      <c r="H154" s="101" t="n">
        <v>479.445</v>
      </c>
      <c r="I154" s="101" t="n">
        <v>5532.07</v>
      </c>
      <c r="J154" s="101" t="n">
        <v>18173.03</v>
      </c>
      <c r="K154" s="101" t="n">
        <v>9711.55</v>
      </c>
      <c r="L154" s="101" t="n">
        <v>32598.9</v>
      </c>
      <c r="M154" s="101" t="n">
        <v>7340.225</v>
      </c>
      <c r="N154" s="101" t="n">
        <v>16693.99</v>
      </c>
      <c r="O154" s="101" t="n">
        <v>-11228.79</v>
      </c>
      <c r="P154" s="101" t="n">
        <v>-34157.24</v>
      </c>
      <c r="Q154" s="101" t="n">
        <v>1765.95</v>
      </c>
      <c r="R154" s="101"/>
      <c r="S154" s="0"/>
      <c r="T154" s="0"/>
      <c r="U154" s="0"/>
      <c r="V154" s="0"/>
      <c r="W154" s="0"/>
      <c r="X154" s="0"/>
      <c r="Y154" s="0"/>
      <c r="Z154" s="0"/>
      <c r="AA154" s="101"/>
    </row>
    <row r="155" customFormat="false" ht="15.75" hidden="false" customHeight="true" outlineLevel="0" collapsed="false">
      <c r="A155" s="101"/>
      <c r="B155" s="101" t="n">
        <v>4</v>
      </c>
      <c r="C155" s="101" t="n">
        <v>15</v>
      </c>
      <c r="D155" s="101" t="n">
        <v>11</v>
      </c>
      <c r="E155" s="101" t="n">
        <v>26</v>
      </c>
      <c r="F155" s="101" t="s">
        <v>233</v>
      </c>
      <c r="G155" s="101" t="str">
        <f aca="false">E155&amp;""&amp;F155</f>
        <v>26Na</v>
      </c>
      <c r="H155" s="101" t="n">
        <v>-6860.78</v>
      </c>
      <c r="I155" s="101" t="n">
        <v>5574.28</v>
      </c>
      <c r="J155" s="101" t="n">
        <v>12089.94</v>
      </c>
      <c r="K155" s="101" t="n">
        <v>14585.46</v>
      </c>
      <c r="L155" s="101" t="n">
        <v>28998.25</v>
      </c>
      <c r="M155" s="101" t="n">
        <v>9353.766</v>
      </c>
      <c r="N155" s="101" t="n">
        <v>5349.33</v>
      </c>
      <c r="O155" s="101" t="n">
        <v>-12079.07</v>
      </c>
      <c r="P155" s="101" t="n">
        <v>-25513.26</v>
      </c>
      <c r="Q155" s="101" t="n">
        <v>-1739.33</v>
      </c>
      <c r="R155" s="101"/>
      <c r="S155" s="0"/>
      <c r="T155" s="0"/>
      <c r="U155" s="0"/>
      <c r="V155" s="0"/>
      <c r="W155" s="0"/>
      <c r="X155" s="0"/>
      <c r="Y155" s="0"/>
      <c r="Z155" s="0"/>
      <c r="AA155" s="101"/>
    </row>
    <row r="156" customFormat="false" ht="15.75" hidden="false" customHeight="true" outlineLevel="0" collapsed="false">
      <c r="A156" s="101"/>
      <c r="B156" s="101" t="n">
        <v>2</v>
      </c>
      <c r="C156" s="101" t="n">
        <v>14</v>
      </c>
      <c r="D156" s="101" t="n">
        <v>12</v>
      </c>
      <c r="E156" s="101" t="n">
        <v>26</v>
      </c>
      <c r="F156" s="101" t="s">
        <v>234</v>
      </c>
      <c r="G156" s="101" t="str">
        <f aca="false">E156&amp;""&amp;F156</f>
        <v>26Mg</v>
      </c>
      <c r="H156" s="101" t="n">
        <v>-16214.546</v>
      </c>
      <c r="I156" s="101" t="n">
        <v>11093.09</v>
      </c>
      <c r="J156" s="101" t="n">
        <v>14145.7</v>
      </c>
      <c r="K156" s="101" t="n">
        <v>18423.61</v>
      </c>
      <c r="L156" s="101" t="n">
        <v>24840.85</v>
      </c>
      <c r="M156" s="101" t="n">
        <v>-4004.433</v>
      </c>
      <c r="N156" s="101" t="n">
        <v>-9073.57</v>
      </c>
      <c r="O156" s="101" t="n">
        <v>-10614.75</v>
      </c>
      <c r="P156" s="101" t="n">
        <v>-21443.71</v>
      </c>
      <c r="Q156" s="101" t="n">
        <v>-15369.7</v>
      </c>
      <c r="R156" s="101"/>
      <c r="S156" s="0"/>
      <c r="T156" s="0"/>
      <c r="U156" s="0"/>
      <c r="V156" s="0"/>
      <c r="W156" s="0"/>
      <c r="X156" s="0"/>
      <c r="Y156" s="0"/>
      <c r="Z156" s="0"/>
      <c r="AA156" s="101"/>
    </row>
    <row r="157" customFormat="false" ht="15.75" hidden="false" customHeight="true" outlineLevel="0" collapsed="false">
      <c r="A157" s="101"/>
      <c r="B157" s="101" t="n">
        <v>0</v>
      </c>
      <c r="C157" s="101" t="n">
        <v>13</v>
      </c>
      <c r="D157" s="101" t="n">
        <v>13</v>
      </c>
      <c r="E157" s="101" t="n">
        <v>26</v>
      </c>
      <c r="F157" s="101" t="s">
        <v>235</v>
      </c>
      <c r="G157" s="101" t="str">
        <f aca="false">E157&amp;""&amp;F157</f>
        <v>26Al</v>
      </c>
      <c r="H157" s="101" t="n">
        <v>-12210.112</v>
      </c>
      <c r="I157" s="101" t="n">
        <v>11365.26</v>
      </c>
      <c r="J157" s="101" t="n">
        <v>6306.31</v>
      </c>
      <c r="K157" s="101" t="n">
        <v>28305.13</v>
      </c>
      <c r="L157" s="101" t="n">
        <v>18370.1</v>
      </c>
      <c r="M157" s="101" t="n">
        <v>-5069.136</v>
      </c>
      <c r="N157" s="101" t="n">
        <v>-23183.01</v>
      </c>
      <c r="O157" s="101" t="n">
        <v>-9453.51</v>
      </c>
      <c r="P157" s="101" t="n">
        <v>-10141.27</v>
      </c>
      <c r="Q157" s="101" t="n">
        <v>-24108.76</v>
      </c>
      <c r="R157" s="101"/>
      <c r="S157" s="0"/>
      <c r="T157" s="0"/>
      <c r="U157" s="0"/>
      <c r="V157" s="0"/>
      <c r="W157" s="0"/>
      <c r="X157" s="0"/>
      <c r="Y157" s="0"/>
      <c r="Z157" s="0"/>
      <c r="AA157" s="101"/>
    </row>
    <row r="158" customFormat="false" ht="15.75" hidden="false" customHeight="true" outlineLevel="0" collapsed="false">
      <c r="A158" s="101"/>
      <c r="B158" s="101" t="n">
        <v>-2</v>
      </c>
      <c r="C158" s="101" t="n">
        <v>12</v>
      </c>
      <c r="D158" s="101" t="n">
        <v>14</v>
      </c>
      <c r="E158" s="101" t="n">
        <v>26</v>
      </c>
      <c r="F158" s="101" t="s">
        <v>236</v>
      </c>
      <c r="G158" s="101" t="str">
        <f aca="false">E158&amp;""&amp;F158</f>
        <v>26Si</v>
      </c>
      <c r="H158" s="101" t="n">
        <v>-7140.977</v>
      </c>
      <c r="I158" s="101" t="n">
        <v>19039.62</v>
      </c>
      <c r="J158" s="101" t="n">
        <v>5513.78</v>
      </c>
      <c r="K158" s="101" t="n">
        <v>34027.96</v>
      </c>
      <c r="L158" s="101" t="n">
        <v>7785.35</v>
      </c>
      <c r="M158" s="101" t="n">
        <v>-18114.01</v>
      </c>
      <c r="N158" s="101" t="n">
        <v>-34220.01</v>
      </c>
      <c r="O158" s="101" t="n">
        <v>-9165.95</v>
      </c>
      <c r="P158" s="101" t="n">
        <v>-1237.18</v>
      </c>
      <c r="Q158" s="101" t="n">
        <v>-34951.01</v>
      </c>
      <c r="R158" s="101"/>
      <c r="S158" s="0"/>
      <c r="T158" s="0"/>
      <c r="U158" s="0"/>
      <c r="V158" s="0"/>
      <c r="W158" s="0"/>
      <c r="X158" s="0"/>
      <c r="Y158" s="0"/>
      <c r="Z158" s="0"/>
      <c r="AA158" s="101"/>
    </row>
    <row r="159" customFormat="false" ht="15.75" hidden="false" customHeight="true" outlineLevel="0" collapsed="false">
      <c r="A159" s="101"/>
      <c r="B159" s="101" t="n">
        <v>-4</v>
      </c>
      <c r="C159" s="101" t="n">
        <v>11</v>
      </c>
      <c r="D159" s="101" t="n">
        <v>15</v>
      </c>
      <c r="E159" s="101" t="n">
        <v>26</v>
      </c>
      <c r="F159" s="101" t="s">
        <v>237</v>
      </c>
      <c r="G159" s="101" t="str">
        <f aca="false">E159&amp;""&amp;F159</f>
        <v>26P</v>
      </c>
      <c r="H159" s="101" t="n">
        <v>10973.01</v>
      </c>
      <c r="I159" s="101" t="n">
        <v>16837.01</v>
      </c>
      <c r="J159" s="101" t="n">
        <v>143.01</v>
      </c>
      <c r="K159" s="101" t="n">
        <v>38489.01</v>
      </c>
      <c r="L159" s="101" t="n">
        <v>3557.01</v>
      </c>
      <c r="M159" s="101" t="n">
        <v>-16106.01</v>
      </c>
      <c r="N159" s="101"/>
      <c r="O159" s="101" t="n">
        <v>-9653.01</v>
      </c>
      <c r="P159" s="101" t="n">
        <v>12600.01</v>
      </c>
      <c r="Q159" s="101"/>
      <c r="R159" s="101"/>
      <c r="S159" s="0"/>
      <c r="T159" s="0"/>
      <c r="U159" s="0"/>
      <c r="V159" s="0"/>
      <c r="W159" s="0"/>
      <c r="X159" s="0"/>
      <c r="Y159" s="0"/>
      <c r="Z159" s="0"/>
      <c r="AA159" s="101"/>
    </row>
    <row r="160" customFormat="false" ht="15.75" hidden="false" customHeight="true" outlineLevel="0" collapsed="false">
      <c r="A160" s="101"/>
      <c r="B160" s="101" t="n">
        <v>-6</v>
      </c>
      <c r="C160" s="101" t="n">
        <v>10</v>
      </c>
      <c r="D160" s="101" t="n">
        <v>16</v>
      </c>
      <c r="E160" s="101" t="n">
        <v>26</v>
      </c>
      <c r="F160" s="101" t="s">
        <v>238</v>
      </c>
      <c r="G160" s="101" t="str">
        <f aca="false">E160&amp;""&amp;F160</f>
        <v>26S</v>
      </c>
      <c r="H160" s="101" t="n">
        <v>27079.01</v>
      </c>
      <c r="I160" s="101"/>
      <c r="J160" s="101" t="n">
        <v>-51.01</v>
      </c>
      <c r="K160" s="101"/>
      <c r="L160" s="101" t="n">
        <v>-1756.01</v>
      </c>
      <c r="M160" s="101"/>
      <c r="N160" s="101"/>
      <c r="O160" s="101" t="n">
        <v>-8685.01</v>
      </c>
      <c r="P160" s="101" t="n">
        <v>15962.01</v>
      </c>
      <c r="Q160" s="101"/>
      <c r="R160" s="101"/>
      <c r="S160" s="0"/>
      <c r="T160" s="0"/>
      <c r="U160" s="0"/>
      <c r="V160" s="0"/>
      <c r="W160" s="0"/>
      <c r="X160" s="0"/>
      <c r="Y160" s="0"/>
      <c r="Z160" s="0"/>
      <c r="AA160" s="101"/>
    </row>
    <row r="161" customFormat="false" ht="15.75" hidden="false" customHeight="true" outlineLevel="0" collapsed="false">
      <c r="A161" s="101"/>
      <c r="B161" s="101" t="n">
        <v>11</v>
      </c>
      <c r="C161" s="101" t="n">
        <v>19</v>
      </c>
      <c r="D161" s="101" t="n">
        <v>8</v>
      </c>
      <c r="E161" s="101" t="n">
        <v>27</v>
      </c>
      <c r="F161" s="101" t="s">
        <v>230</v>
      </c>
      <c r="G161" s="101" t="str">
        <f aca="false">E161&amp;""&amp;F161</f>
        <v>27O</v>
      </c>
      <c r="H161" s="101" t="n">
        <v>44451.01</v>
      </c>
      <c r="I161" s="101" t="n">
        <v>-1647.01</v>
      </c>
      <c r="J161" s="101"/>
      <c r="K161" s="101" t="n">
        <v>-961.01</v>
      </c>
      <c r="L161" s="101"/>
      <c r="M161" s="101" t="n">
        <v>19821.01</v>
      </c>
      <c r="N161" s="101" t="n">
        <v>37415.01</v>
      </c>
      <c r="O161" s="101" t="n">
        <v>-22145.01</v>
      </c>
      <c r="P161" s="101"/>
      <c r="Q161" s="101" t="n">
        <v>17715.01</v>
      </c>
      <c r="R161" s="101"/>
      <c r="S161" s="0"/>
      <c r="T161" s="0"/>
      <c r="U161" s="0"/>
      <c r="V161" s="0"/>
      <c r="W161" s="0"/>
      <c r="X161" s="0"/>
      <c r="Y161" s="0"/>
      <c r="Z161" s="0"/>
      <c r="AA161" s="101"/>
    </row>
    <row r="162" customFormat="false" ht="15.75" hidden="false" customHeight="true" outlineLevel="0" collapsed="false">
      <c r="A162" s="101"/>
      <c r="B162" s="101" t="n">
        <v>9</v>
      </c>
      <c r="C162" s="101" t="n">
        <v>18</v>
      </c>
      <c r="D162" s="101" t="n">
        <v>9</v>
      </c>
      <c r="E162" s="101" t="n">
        <v>27</v>
      </c>
      <c r="F162" s="101" t="s">
        <v>231</v>
      </c>
      <c r="G162" s="101" t="str">
        <f aca="false">E162&amp;""&amp;F162</f>
        <v>27F</v>
      </c>
      <c r="H162" s="101" t="n">
        <v>24629.633</v>
      </c>
      <c r="I162" s="101" t="n">
        <v>2106.75</v>
      </c>
      <c r="J162" s="101" t="n">
        <v>17392.37</v>
      </c>
      <c r="K162" s="101" t="n">
        <v>2876.51</v>
      </c>
      <c r="L162" s="101" t="n">
        <v>45931.01</v>
      </c>
      <c r="M162" s="101" t="n">
        <v>17593.809</v>
      </c>
      <c r="N162" s="101" t="n">
        <v>30147.31</v>
      </c>
      <c r="O162" s="101" t="n">
        <v>-16117.01</v>
      </c>
      <c r="P162" s="101"/>
      <c r="Q162" s="101" t="n">
        <v>16078.87</v>
      </c>
      <c r="R162" s="101"/>
      <c r="S162" s="0"/>
      <c r="T162" s="0"/>
      <c r="U162" s="0"/>
      <c r="V162" s="0"/>
      <c r="W162" s="0"/>
      <c r="X162" s="0"/>
      <c r="Y162" s="0"/>
      <c r="Z162" s="0"/>
      <c r="AA162" s="101"/>
    </row>
    <row r="163" customFormat="false" ht="15.75" hidden="false" customHeight="true" outlineLevel="0" collapsed="false">
      <c r="A163" s="101"/>
      <c r="B163" s="101" t="n">
        <v>7</v>
      </c>
      <c r="C163" s="101" t="n">
        <v>17</v>
      </c>
      <c r="D163" s="101" t="n">
        <v>10</v>
      </c>
      <c r="E163" s="101" t="n">
        <v>27</v>
      </c>
      <c r="F163" s="101" t="s">
        <v>232</v>
      </c>
      <c r="G163" s="101" t="str">
        <f aca="false">E163&amp;""&amp;F163</f>
        <v>27Ne</v>
      </c>
      <c r="H163" s="101" t="n">
        <v>7035.824</v>
      </c>
      <c r="I163" s="101" t="n">
        <v>1514.94</v>
      </c>
      <c r="J163" s="101" t="n">
        <v>18918.21</v>
      </c>
      <c r="K163" s="101" t="n">
        <v>7047</v>
      </c>
      <c r="L163" s="101" t="n">
        <v>34889.84</v>
      </c>
      <c r="M163" s="101" t="n">
        <v>12553.499</v>
      </c>
      <c r="N163" s="101" t="n">
        <v>21622.44</v>
      </c>
      <c r="O163" s="101" t="n">
        <v>-10009.75</v>
      </c>
      <c r="P163" s="101" t="n">
        <v>-34986.18</v>
      </c>
      <c r="Q163" s="101" t="n">
        <v>5825.29</v>
      </c>
      <c r="R163" s="101"/>
      <c r="S163" s="0"/>
      <c r="T163" s="0"/>
      <c r="U163" s="0"/>
      <c r="V163" s="0"/>
      <c r="W163" s="0"/>
      <c r="X163" s="0"/>
      <c r="Y163" s="0"/>
      <c r="Z163" s="0"/>
      <c r="AA163" s="101"/>
    </row>
    <row r="164" customFormat="false" ht="15.75" hidden="false" customHeight="true" outlineLevel="0" collapsed="false">
      <c r="A164" s="101"/>
      <c r="B164" s="101" t="n">
        <v>5</v>
      </c>
      <c r="C164" s="101" t="n">
        <v>16</v>
      </c>
      <c r="D164" s="101" t="n">
        <v>11</v>
      </c>
      <c r="E164" s="101" t="n">
        <v>27</v>
      </c>
      <c r="F164" s="101" t="s">
        <v>233</v>
      </c>
      <c r="G164" s="101" t="str">
        <f aca="false">E164&amp;""&amp;F164</f>
        <v>27Na</v>
      </c>
      <c r="H164" s="101" t="n">
        <v>-5517.676</v>
      </c>
      <c r="I164" s="101" t="n">
        <v>6728.21</v>
      </c>
      <c r="J164" s="101" t="n">
        <v>13286.09</v>
      </c>
      <c r="K164" s="101" t="n">
        <v>12302.49</v>
      </c>
      <c r="L164" s="101" t="n">
        <v>31459.13</v>
      </c>
      <c r="M164" s="101" t="n">
        <v>9068.939</v>
      </c>
      <c r="N164" s="101" t="n">
        <v>11679.07</v>
      </c>
      <c r="O164" s="101" t="n">
        <v>-11255.63</v>
      </c>
      <c r="P164" s="101" t="n">
        <v>-31471.71</v>
      </c>
      <c r="Q164" s="101" t="n">
        <v>2625.55</v>
      </c>
      <c r="R164" s="101"/>
      <c r="S164" s="0"/>
      <c r="T164" s="0"/>
      <c r="U164" s="0"/>
      <c r="V164" s="0"/>
      <c r="W164" s="0"/>
      <c r="X164" s="0"/>
      <c r="Y164" s="0"/>
      <c r="Z164" s="0"/>
      <c r="AA164" s="101"/>
    </row>
    <row r="165" customFormat="false" ht="15.75" hidden="false" customHeight="true" outlineLevel="0" collapsed="false">
      <c r="A165" s="101"/>
      <c r="B165" s="101" t="n">
        <v>3</v>
      </c>
      <c r="C165" s="101" t="n">
        <v>15</v>
      </c>
      <c r="D165" s="101" t="n">
        <v>12</v>
      </c>
      <c r="E165" s="101" t="n">
        <v>27</v>
      </c>
      <c r="F165" s="101" t="s">
        <v>234</v>
      </c>
      <c r="G165" s="101" t="str">
        <f aca="false">E165&amp;""&amp;F165</f>
        <v>27Mg</v>
      </c>
      <c r="H165" s="101" t="n">
        <v>-14586.614</v>
      </c>
      <c r="I165" s="101" t="n">
        <v>6443.39</v>
      </c>
      <c r="J165" s="101" t="n">
        <v>15014.81</v>
      </c>
      <c r="K165" s="101" t="n">
        <v>17536.48</v>
      </c>
      <c r="L165" s="101" t="n">
        <v>27104.75</v>
      </c>
      <c r="M165" s="101" t="n">
        <v>2610.133</v>
      </c>
      <c r="N165" s="101" t="n">
        <v>-2202.23</v>
      </c>
      <c r="O165" s="101" t="n">
        <v>-11857.49</v>
      </c>
      <c r="P165" s="101" t="n">
        <v>-22355.03</v>
      </c>
      <c r="Q165" s="101" t="n">
        <v>-10447.82</v>
      </c>
      <c r="R165" s="101"/>
      <c r="S165" s="0"/>
      <c r="T165" s="0"/>
      <c r="U165" s="0"/>
      <c r="V165" s="0"/>
      <c r="W165" s="0"/>
      <c r="X165" s="0"/>
      <c r="Y165" s="0"/>
      <c r="Z165" s="0"/>
      <c r="AA165" s="101"/>
    </row>
    <row r="166" customFormat="false" ht="15.75" hidden="false" customHeight="true" outlineLevel="0" collapsed="false">
      <c r="A166" s="101"/>
      <c r="B166" s="101" t="n">
        <v>1</v>
      </c>
      <c r="C166" s="101" t="n">
        <v>14</v>
      </c>
      <c r="D166" s="101" t="n">
        <v>13</v>
      </c>
      <c r="E166" s="101" t="n">
        <v>27</v>
      </c>
      <c r="F166" s="101" t="s">
        <v>235</v>
      </c>
      <c r="G166" s="101" t="str">
        <f aca="false">E166&amp;""&amp;F166</f>
        <v>27Al</v>
      </c>
      <c r="H166" s="101" t="n">
        <v>-17196.747</v>
      </c>
      <c r="I166" s="101" t="n">
        <v>13057.95</v>
      </c>
      <c r="J166" s="101" t="n">
        <v>8271.17</v>
      </c>
      <c r="K166" s="101" t="n">
        <v>24423.22</v>
      </c>
      <c r="L166" s="101" t="n">
        <v>22416.87</v>
      </c>
      <c r="M166" s="101" t="n">
        <v>-4812.359</v>
      </c>
      <c r="N166" s="101" t="n">
        <v>-16474.29</v>
      </c>
      <c r="O166" s="101" t="n">
        <v>-10091.81</v>
      </c>
      <c r="P166" s="101" t="n">
        <v>-17624.94</v>
      </c>
      <c r="Q166" s="101" t="n">
        <v>-18127.09</v>
      </c>
      <c r="R166" s="101"/>
      <c r="S166" s="0"/>
      <c r="T166" s="0"/>
      <c r="U166" s="0"/>
      <c r="V166" s="0"/>
      <c r="W166" s="0"/>
      <c r="X166" s="0"/>
      <c r="Y166" s="0"/>
      <c r="Z166" s="0"/>
      <c r="AA166" s="101"/>
    </row>
    <row r="167" customFormat="false" ht="15.75" hidden="false" customHeight="true" outlineLevel="0" collapsed="false">
      <c r="A167" s="101"/>
      <c r="B167" s="101" t="n">
        <v>-1</v>
      </c>
      <c r="C167" s="101" t="n">
        <v>13</v>
      </c>
      <c r="D167" s="101" t="n">
        <v>14</v>
      </c>
      <c r="E167" s="101" t="n">
        <v>27</v>
      </c>
      <c r="F167" s="101" t="s">
        <v>236</v>
      </c>
      <c r="G167" s="101" t="str">
        <f aca="false">E167&amp;""&amp;F167</f>
        <v>27Si</v>
      </c>
      <c r="H167" s="101" t="n">
        <v>-12384.389</v>
      </c>
      <c r="I167" s="101" t="n">
        <v>13314.73</v>
      </c>
      <c r="J167" s="101" t="n">
        <v>7463.25</v>
      </c>
      <c r="K167" s="101" t="n">
        <v>32354.35</v>
      </c>
      <c r="L167" s="101" t="n">
        <v>13769.56</v>
      </c>
      <c r="M167" s="101" t="n">
        <v>-11661.928</v>
      </c>
      <c r="N167" s="101" t="n">
        <v>-29412.01</v>
      </c>
      <c r="O167" s="101" t="n">
        <v>-9336.04</v>
      </c>
      <c r="P167" s="101" t="n">
        <v>-3458.81</v>
      </c>
      <c r="Q167" s="101" t="n">
        <v>-31429.01</v>
      </c>
      <c r="R167" s="101"/>
      <c r="S167" s="0"/>
      <c r="T167" s="0"/>
      <c r="U167" s="0"/>
      <c r="V167" s="0"/>
      <c r="W167" s="0"/>
      <c r="X167" s="0"/>
      <c r="Y167" s="0"/>
      <c r="Z167" s="0"/>
      <c r="AA167" s="101"/>
    </row>
    <row r="168" customFormat="false" ht="15.75" hidden="false" customHeight="true" outlineLevel="0" collapsed="false">
      <c r="A168" s="101"/>
      <c r="B168" s="101" t="n">
        <v>-3</v>
      </c>
      <c r="C168" s="101" t="n">
        <v>12</v>
      </c>
      <c r="D168" s="101" t="n">
        <v>15</v>
      </c>
      <c r="E168" s="101" t="n">
        <v>27</v>
      </c>
      <c r="F168" s="101" t="s">
        <v>237</v>
      </c>
      <c r="G168" s="101" t="str">
        <f aca="false">E168&amp;""&amp;F168</f>
        <v>27P</v>
      </c>
      <c r="H168" s="101" t="n">
        <v>-722.461</v>
      </c>
      <c r="I168" s="101" t="n">
        <v>19767.01</v>
      </c>
      <c r="J168" s="101" t="n">
        <v>870.45</v>
      </c>
      <c r="K168" s="101" t="n">
        <v>36603.01</v>
      </c>
      <c r="L168" s="101" t="n">
        <v>6384.24</v>
      </c>
      <c r="M168" s="101" t="n">
        <v>-17750.01</v>
      </c>
      <c r="N168" s="101"/>
      <c r="O168" s="101" t="n">
        <v>-9895.45</v>
      </c>
      <c r="P168" s="101" t="n">
        <v>4198.68</v>
      </c>
      <c r="Q168" s="101" t="n">
        <v>-35872.01</v>
      </c>
      <c r="R168" s="101"/>
      <c r="S168" s="0"/>
      <c r="T168" s="0"/>
      <c r="U168" s="0"/>
      <c r="V168" s="0"/>
      <c r="W168" s="0"/>
      <c r="X168" s="0"/>
      <c r="Y168" s="0"/>
      <c r="Z168" s="0"/>
      <c r="AA168" s="101"/>
    </row>
    <row r="169" customFormat="false" ht="15.75" hidden="false" customHeight="true" outlineLevel="0" collapsed="false">
      <c r="A169" s="101"/>
      <c r="B169" s="101" t="n">
        <v>-5</v>
      </c>
      <c r="C169" s="101" t="n">
        <v>11</v>
      </c>
      <c r="D169" s="101" t="n">
        <v>16</v>
      </c>
      <c r="E169" s="101" t="n">
        <v>27</v>
      </c>
      <c r="F169" s="101" t="s">
        <v>238</v>
      </c>
      <c r="G169" s="101" t="str">
        <f aca="false">E169&amp;""&amp;F169</f>
        <v>27S</v>
      </c>
      <c r="H169" s="101" t="n">
        <v>17028.01</v>
      </c>
      <c r="I169" s="101" t="n">
        <v>18122.01</v>
      </c>
      <c r="J169" s="101" t="n">
        <v>1234.01</v>
      </c>
      <c r="K169" s="101"/>
      <c r="L169" s="101" t="n">
        <v>1378.01</v>
      </c>
      <c r="M169" s="101"/>
      <c r="N169" s="101"/>
      <c r="O169" s="101" t="n">
        <v>-9095.01</v>
      </c>
      <c r="P169" s="101" t="n">
        <v>16880.01</v>
      </c>
      <c r="Q169" s="101"/>
      <c r="R169" s="101"/>
      <c r="S169" s="0"/>
      <c r="T169" s="0"/>
      <c r="U169" s="0"/>
      <c r="V169" s="0"/>
      <c r="W169" s="0"/>
      <c r="X169" s="0"/>
      <c r="Y169" s="0"/>
      <c r="Z169" s="0"/>
      <c r="AA169" s="101"/>
    </row>
    <row r="170" customFormat="false" ht="15.75" hidden="false" customHeight="true" outlineLevel="0" collapsed="false">
      <c r="A170" s="101"/>
      <c r="B170" s="101" t="n">
        <v>12</v>
      </c>
      <c r="C170" s="101" t="n">
        <v>20</v>
      </c>
      <c r="D170" s="101" t="n">
        <v>8</v>
      </c>
      <c r="E170" s="101" t="n">
        <v>28</v>
      </c>
      <c r="F170" s="101" t="s">
        <v>230</v>
      </c>
      <c r="G170" s="101" t="str">
        <f aca="false">E170&amp;""&amp;F170</f>
        <v>28O</v>
      </c>
      <c r="H170" s="101" t="n">
        <v>52080.01</v>
      </c>
      <c r="I170" s="101" t="n">
        <v>442.01</v>
      </c>
      <c r="J170" s="101"/>
      <c r="K170" s="101" t="n">
        <v>-1204.01</v>
      </c>
      <c r="L170" s="101"/>
      <c r="M170" s="101" t="n">
        <v>19159.01</v>
      </c>
      <c r="N170" s="101" t="n">
        <v>40788.01</v>
      </c>
      <c r="O170" s="101"/>
      <c r="P170" s="101"/>
      <c r="Q170" s="101" t="n">
        <v>19379.01</v>
      </c>
      <c r="R170" s="101"/>
      <c r="S170" s="0"/>
      <c r="T170" s="0"/>
      <c r="U170" s="0"/>
      <c r="V170" s="0"/>
      <c r="W170" s="0"/>
      <c r="X170" s="0"/>
      <c r="Y170" s="0"/>
      <c r="Z170" s="0"/>
      <c r="AA170" s="101"/>
    </row>
    <row r="171" customFormat="false" ht="15.75" hidden="false" customHeight="true" outlineLevel="0" collapsed="false">
      <c r="A171" s="101"/>
      <c r="B171" s="101" t="n">
        <v>10</v>
      </c>
      <c r="C171" s="101" t="n">
        <v>19</v>
      </c>
      <c r="D171" s="101" t="n">
        <v>9</v>
      </c>
      <c r="E171" s="101" t="n">
        <v>28</v>
      </c>
      <c r="F171" s="101" t="s">
        <v>231</v>
      </c>
      <c r="G171" s="101" t="str">
        <f aca="false">E171&amp;""&amp;F171</f>
        <v>28F</v>
      </c>
      <c r="H171" s="101" t="n">
        <v>32920.95</v>
      </c>
      <c r="I171" s="101" t="n">
        <v>-220</v>
      </c>
      <c r="J171" s="101" t="n">
        <v>18819.01</v>
      </c>
      <c r="K171" s="101" t="n">
        <v>1886.75</v>
      </c>
      <c r="L171" s="101"/>
      <c r="M171" s="101" t="n">
        <v>21629.381</v>
      </c>
      <c r="N171" s="101" t="n">
        <v>33909.27</v>
      </c>
      <c r="O171" s="101" t="n">
        <v>-16442.01</v>
      </c>
      <c r="P171" s="101"/>
      <c r="Q171" s="101" t="n">
        <v>17813.81</v>
      </c>
      <c r="R171" s="101"/>
      <c r="S171" s="0"/>
      <c r="T171" s="0"/>
      <c r="U171" s="0"/>
      <c r="V171" s="0"/>
      <c r="W171" s="0"/>
      <c r="X171" s="0"/>
      <c r="Y171" s="0"/>
      <c r="Z171" s="0"/>
      <c r="AA171" s="101"/>
    </row>
    <row r="172" customFormat="false" ht="15.75" hidden="false" customHeight="true" outlineLevel="0" collapsed="false">
      <c r="A172" s="101"/>
      <c r="B172" s="101" t="n">
        <v>8</v>
      </c>
      <c r="C172" s="101" t="n">
        <v>18</v>
      </c>
      <c r="D172" s="101" t="n">
        <v>10</v>
      </c>
      <c r="E172" s="101" t="n">
        <v>28</v>
      </c>
      <c r="F172" s="101" t="s">
        <v>232</v>
      </c>
      <c r="G172" s="101" t="str">
        <f aca="false">E172&amp;""&amp;F172</f>
        <v>28Ne</v>
      </c>
      <c r="H172" s="101" t="n">
        <v>11291.569</v>
      </c>
      <c r="I172" s="101" t="n">
        <v>3815.57</v>
      </c>
      <c r="J172" s="101" t="n">
        <v>20627.03</v>
      </c>
      <c r="K172" s="101" t="n">
        <v>5330.51</v>
      </c>
      <c r="L172" s="101" t="n">
        <v>38019.41</v>
      </c>
      <c r="M172" s="101" t="n">
        <v>12279.884</v>
      </c>
      <c r="N172" s="101" t="n">
        <v>26310.3</v>
      </c>
      <c r="O172" s="101" t="n">
        <v>-9633.75</v>
      </c>
      <c r="P172" s="101" t="n">
        <v>-40448.01</v>
      </c>
      <c r="Q172" s="101" t="n">
        <v>8737.93</v>
      </c>
      <c r="R172" s="101"/>
      <c r="S172" s="0"/>
      <c r="T172" s="0"/>
      <c r="U172" s="0"/>
      <c r="V172" s="0"/>
      <c r="W172" s="0"/>
      <c r="X172" s="0"/>
      <c r="Y172" s="0"/>
      <c r="Z172" s="0"/>
      <c r="AA172" s="101"/>
    </row>
    <row r="173" customFormat="false" ht="15.75" hidden="false" customHeight="true" outlineLevel="0" collapsed="false">
      <c r="A173" s="101"/>
      <c r="B173" s="101" t="n">
        <v>6</v>
      </c>
      <c r="C173" s="101" t="n">
        <v>17</v>
      </c>
      <c r="D173" s="101" t="n">
        <v>11</v>
      </c>
      <c r="E173" s="101" t="n">
        <v>28</v>
      </c>
      <c r="F173" s="101" t="s">
        <v>233</v>
      </c>
      <c r="G173" s="101" t="str">
        <f aca="false">E173&amp;""&amp;F173</f>
        <v>28Na</v>
      </c>
      <c r="H173" s="101" t="n">
        <v>-988.315</v>
      </c>
      <c r="I173" s="101" t="n">
        <v>3541.96</v>
      </c>
      <c r="J173" s="101" t="n">
        <v>15313.11</v>
      </c>
      <c r="K173" s="101" t="n">
        <v>10270.17</v>
      </c>
      <c r="L173" s="101" t="n">
        <v>34231.32</v>
      </c>
      <c r="M173" s="101" t="n">
        <v>14030.415</v>
      </c>
      <c r="N173" s="101" t="n">
        <v>15862.22</v>
      </c>
      <c r="O173" s="101" t="n">
        <v>-10972.76</v>
      </c>
      <c r="P173" s="101" t="n">
        <v>-32906.92</v>
      </c>
      <c r="Q173" s="101" t="n">
        <v>5526.98</v>
      </c>
      <c r="R173" s="101"/>
      <c r="S173" s="0"/>
      <c r="T173" s="0"/>
      <c r="U173" s="0"/>
      <c r="V173" s="0"/>
      <c r="W173" s="0"/>
      <c r="X173" s="0"/>
      <c r="Y173" s="0"/>
      <c r="Z173" s="0"/>
      <c r="AA173" s="101"/>
    </row>
    <row r="174" customFormat="false" ht="15.75" hidden="false" customHeight="true" outlineLevel="0" collapsed="false">
      <c r="A174" s="101"/>
      <c r="B174" s="101" t="n">
        <v>4</v>
      </c>
      <c r="C174" s="101" t="n">
        <v>16</v>
      </c>
      <c r="D174" s="101" t="n">
        <v>12</v>
      </c>
      <c r="E174" s="101" t="n">
        <v>28</v>
      </c>
      <c r="F174" s="101" t="s">
        <v>234</v>
      </c>
      <c r="G174" s="101" t="str">
        <f aca="false">E174&amp;""&amp;F174</f>
        <v>28Mg</v>
      </c>
      <c r="H174" s="101" t="n">
        <v>-15018.73</v>
      </c>
      <c r="I174" s="101" t="n">
        <v>8503.43</v>
      </c>
      <c r="J174" s="101" t="n">
        <v>16790.03</v>
      </c>
      <c r="K174" s="101" t="n">
        <v>14946.82</v>
      </c>
      <c r="L174" s="101" t="n">
        <v>30076.12</v>
      </c>
      <c r="M174" s="101" t="n">
        <v>1831.8</v>
      </c>
      <c r="N174" s="101" t="n">
        <v>6474.06</v>
      </c>
      <c r="O174" s="101" t="n">
        <v>-11492.01</v>
      </c>
      <c r="P174" s="101" t="n">
        <v>-29343.52</v>
      </c>
      <c r="Q174" s="101" t="n">
        <v>-5893.3</v>
      </c>
      <c r="R174" s="101"/>
      <c r="S174" s="0"/>
      <c r="T174" s="0"/>
      <c r="U174" s="0"/>
      <c r="V174" s="0"/>
      <c r="W174" s="0"/>
      <c r="X174" s="0"/>
      <c r="Y174" s="0"/>
      <c r="Z174" s="0"/>
      <c r="AA174" s="101"/>
    </row>
    <row r="175" customFormat="false" ht="15.75" hidden="false" customHeight="true" outlineLevel="0" collapsed="false">
      <c r="A175" s="101"/>
      <c r="B175" s="101" t="n">
        <v>2</v>
      </c>
      <c r="C175" s="101" t="n">
        <v>15</v>
      </c>
      <c r="D175" s="101" t="n">
        <v>13</v>
      </c>
      <c r="E175" s="101" t="n">
        <v>28</v>
      </c>
      <c r="F175" s="101" t="s">
        <v>235</v>
      </c>
      <c r="G175" s="101" t="str">
        <f aca="false">E175&amp;""&amp;F175</f>
        <v>28Al</v>
      </c>
      <c r="H175" s="101" t="n">
        <v>-16850.53</v>
      </c>
      <c r="I175" s="101" t="n">
        <v>7725.1</v>
      </c>
      <c r="J175" s="101" t="n">
        <v>9552.89</v>
      </c>
      <c r="K175" s="101" t="n">
        <v>20783.05</v>
      </c>
      <c r="L175" s="101" t="n">
        <v>24567.69</v>
      </c>
      <c r="M175" s="101" t="n">
        <v>4642.264</v>
      </c>
      <c r="N175" s="101" t="n">
        <v>-9702.79</v>
      </c>
      <c r="O175" s="101" t="n">
        <v>-10857.49</v>
      </c>
      <c r="P175" s="101" t="n">
        <v>-18621.83</v>
      </c>
      <c r="Q175" s="101" t="n">
        <v>-12537.46</v>
      </c>
      <c r="R175" s="101"/>
      <c r="S175" s="0"/>
      <c r="T175" s="0"/>
      <c r="U175" s="0"/>
      <c r="V175" s="0"/>
      <c r="W175" s="0"/>
      <c r="X175" s="0"/>
      <c r="Y175" s="0"/>
      <c r="Z175" s="0"/>
      <c r="AA175" s="101"/>
    </row>
    <row r="176" customFormat="false" ht="15.75" hidden="false" customHeight="true" outlineLevel="0" collapsed="false">
      <c r="A176" s="101"/>
      <c r="B176" s="101" t="n">
        <v>0</v>
      </c>
      <c r="C176" s="101" t="n">
        <v>14</v>
      </c>
      <c r="D176" s="101" t="n">
        <v>14</v>
      </c>
      <c r="E176" s="101" t="n">
        <v>28</v>
      </c>
      <c r="F176" s="101" t="s">
        <v>236</v>
      </c>
      <c r="G176" s="101" t="str">
        <f aca="false">E176&amp;""&amp;F176</f>
        <v>28Si</v>
      </c>
      <c r="H176" s="101" t="n">
        <v>-21492.79459</v>
      </c>
      <c r="I176" s="101" t="n">
        <v>17179.72</v>
      </c>
      <c r="J176" s="101" t="n">
        <v>11585.02</v>
      </c>
      <c r="K176" s="101" t="n">
        <v>30494.45</v>
      </c>
      <c r="L176" s="101" t="n">
        <v>19856.19</v>
      </c>
      <c r="M176" s="101" t="n">
        <v>-14345.055</v>
      </c>
      <c r="N176" s="101" t="n">
        <v>-25566</v>
      </c>
      <c r="O176" s="101" t="n">
        <v>-9984.14</v>
      </c>
      <c r="P176" s="101" t="n">
        <v>-14195.15</v>
      </c>
      <c r="Q176" s="101" t="n">
        <v>-28841.65</v>
      </c>
      <c r="R176" s="101"/>
      <c r="S176" s="0"/>
      <c r="T176" s="0"/>
      <c r="U176" s="0"/>
      <c r="V176" s="0"/>
      <c r="W176" s="0"/>
      <c r="X176" s="0"/>
      <c r="Y176" s="0"/>
      <c r="Z176" s="0"/>
      <c r="AA176" s="101"/>
    </row>
    <row r="177" customFormat="false" ht="15.75" hidden="false" customHeight="true" outlineLevel="0" collapsed="false">
      <c r="A177" s="101"/>
      <c r="B177" s="101" t="n">
        <v>-2</v>
      </c>
      <c r="C177" s="101" t="n">
        <v>13</v>
      </c>
      <c r="D177" s="101" t="n">
        <v>15</v>
      </c>
      <c r="E177" s="101" t="n">
        <v>28</v>
      </c>
      <c r="F177" s="101" t="s">
        <v>237</v>
      </c>
      <c r="G177" s="101" t="str">
        <f aca="false">E177&amp;""&amp;F177</f>
        <v>28P</v>
      </c>
      <c r="H177" s="101" t="n">
        <v>-7147.74</v>
      </c>
      <c r="I177" s="101" t="n">
        <v>14496.6</v>
      </c>
      <c r="J177" s="101" t="n">
        <v>2052.32</v>
      </c>
      <c r="K177" s="101" t="n">
        <v>34263.01</v>
      </c>
      <c r="L177" s="101" t="n">
        <v>9515.57</v>
      </c>
      <c r="M177" s="101" t="n">
        <v>-11220.945</v>
      </c>
      <c r="N177" s="101" t="n">
        <v>-34664.01</v>
      </c>
      <c r="O177" s="101" t="n">
        <v>-9525.04</v>
      </c>
      <c r="P177" s="101" t="n">
        <v>2760.04</v>
      </c>
      <c r="Q177" s="101" t="n">
        <v>-32247.01</v>
      </c>
      <c r="R177" s="101"/>
      <c r="S177" s="0"/>
      <c r="T177" s="0"/>
      <c r="U177" s="0"/>
      <c r="V177" s="0"/>
      <c r="W177" s="0"/>
      <c r="X177" s="0"/>
      <c r="Y177" s="0"/>
      <c r="Z177" s="0"/>
      <c r="AA177" s="101"/>
    </row>
    <row r="178" customFormat="false" ht="15.75" hidden="false" customHeight="true" outlineLevel="0" collapsed="false">
      <c r="A178" s="101"/>
      <c r="B178" s="101" t="n">
        <v>-4</v>
      </c>
      <c r="C178" s="101" t="n">
        <v>12</v>
      </c>
      <c r="D178" s="101" t="n">
        <v>16</v>
      </c>
      <c r="E178" s="101" t="n">
        <v>28</v>
      </c>
      <c r="F178" s="101" t="s">
        <v>238</v>
      </c>
      <c r="G178" s="101" t="str">
        <f aca="false">E178&amp;""&amp;F178</f>
        <v>28S</v>
      </c>
      <c r="H178" s="101" t="n">
        <v>4073.205</v>
      </c>
      <c r="I178" s="101" t="n">
        <v>21026.01</v>
      </c>
      <c r="J178" s="101" t="n">
        <v>2493.3</v>
      </c>
      <c r="K178" s="101" t="n">
        <v>39148.01</v>
      </c>
      <c r="L178" s="101" t="n">
        <v>3363.76</v>
      </c>
      <c r="M178" s="101" t="n">
        <v>-23443.01</v>
      </c>
      <c r="N178" s="101"/>
      <c r="O178" s="101" t="n">
        <v>-9096.06</v>
      </c>
      <c r="P178" s="101" t="n">
        <v>9168.62</v>
      </c>
      <c r="Q178" s="101"/>
      <c r="R178" s="101"/>
      <c r="S178" s="0"/>
      <c r="T178" s="0"/>
      <c r="U178" s="0"/>
      <c r="V178" s="0"/>
      <c r="W178" s="0"/>
      <c r="X178" s="0"/>
      <c r="Y178" s="0"/>
      <c r="Z178" s="0"/>
      <c r="AA178" s="101"/>
    </row>
    <row r="179" customFormat="false" ht="15.75" hidden="false" customHeight="true" outlineLevel="0" collapsed="false">
      <c r="A179" s="101"/>
      <c r="B179" s="101" t="n">
        <v>-6</v>
      </c>
      <c r="C179" s="101" t="n">
        <v>11</v>
      </c>
      <c r="D179" s="101" t="n">
        <v>17</v>
      </c>
      <c r="E179" s="101" t="n">
        <v>28</v>
      </c>
      <c r="F179" s="101" t="s">
        <v>239</v>
      </c>
      <c r="G179" s="101" t="str">
        <f aca="false">E179&amp;""&amp;F179</f>
        <v>28Cl</v>
      </c>
      <c r="H179" s="101" t="n">
        <v>27516.01</v>
      </c>
      <c r="I179" s="101"/>
      <c r="J179" s="101" t="n">
        <v>-3200.01</v>
      </c>
      <c r="K179" s="101"/>
      <c r="L179" s="101" t="n">
        <v>-1965.01</v>
      </c>
      <c r="M179" s="101"/>
      <c r="N179" s="101"/>
      <c r="O179" s="101" t="n">
        <v>-8228.01</v>
      </c>
      <c r="P179" s="101" t="n">
        <v>20950.01</v>
      </c>
      <c r="Q179" s="101"/>
      <c r="R179" s="101"/>
      <c r="S179" s="0"/>
      <c r="T179" s="0"/>
      <c r="U179" s="0"/>
      <c r="V179" s="0"/>
      <c r="W179" s="0"/>
      <c r="X179" s="0"/>
      <c r="Y179" s="0"/>
      <c r="Z179" s="0"/>
      <c r="AA179" s="101"/>
    </row>
    <row r="180" customFormat="false" ht="15.75" hidden="false" customHeight="true" outlineLevel="0" collapsed="false">
      <c r="A180" s="101"/>
      <c r="B180" s="101" t="n">
        <v>11</v>
      </c>
      <c r="C180" s="101" t="n">
        <v>20</v>
      </c>
      <c r="D180" s="101" t="n">
        <v>9</v>
      </c>
      <c r="E180" s="101" t="n">
        <v>29</v>
      </c>
      <c r="F180" s="101" t="s">
        <v>231</v>
      </c>
      <c r="G180" s="101" t="str">
        <f aca="false">E180&amp;""&amp;F180</f>
        <v>29F</v>
      </c>
      <c r="H180" s="101" t="n">
        <v>39626.01</v>
      </c>
      <c r="I180" s="101" t="n">
        <v>1367.01</v>
      </c>
      <c r="J180" s="101" t="n">
        <v>19743.01</v>
      </c>
      <c r="K180" s="101" t="n">
        <v>1147.01</v>
      </c>
      <c r="L180" s="101"/>
      <c r="M180" s="101" t="n">
        <v>21226.01</v>
      </c>
      <c r="N180" s="101" t="n">
        <v>36946.01</v>
      </c>
      <c r="O180" s="101" t="n">
        <v>-18782.01</v>
      </c>
      <c r="P180" s="101"/>
      <c r="Q180" s="101" t="n">
        <v>20263.01</v>
      </c>
      <c r="R180" s="101"/>
      <c r="S180" s="0"/>
      <c r="T180" s="0"/>
      <c r="U180" s="0"/>
      <c r="V180" s="0"/>
      <c r="W180" s="0"/>
      <c r="X180" s="0"/>
      <c r="Y180" s="0"/>
      <c r="Z180" s="0"/>
      <c r="AA180" s="101"/>
    </row>
    <row r="181" customFormat="false" ht="15.75" hidden="false" customHeight="true" outlineLevel="0" collapsed="false">
      <c r="A181" s="101"/>
      <c r="B181" s="101" t="n">
        <v>9</v>
      </c>
      <c r="C181" s="101" t="n">
        <v>19</v>
      </c>
      <c r="D181" s="101" t="n">
        <v>10</v>
      </c>
      <c r="E181" s="101" t="n">
        <v>29</v>
      </c>
      <c r="F181" s="101" t="s">
        <v>232</v>
      </c>
      <c r="G181" s="101" t="str">
        <f aca="false">E181&amp;""&amp;F181</f>
        <v>29Ne</v>
      </c>
      <c r="H181" s="101" t="n">
        <v>18399.801</v>
      </c>
      <c r="I181" s="101" t="n">
        <v>963.09</v>
      </c>
      <c r="J181" s="101" t="n">
        <v>21810.12</v>
      </c>
      <c r="K181" s="101" t="n">
        <v>4778.66</v>
      </c>
      <c r="L181" s="101" t="n">
        <v>40629.01</v>
      </c>
      <c r="M181" s="101" t="n">
        <v>15719.825</v>
      </c>
      <c r="N181" s="101" t="n">
        <v>29002.63</v>
      </c>
      <c r="O181" s="101" t="n">
        <v>-11372.83</v>
      </c>
      <c r="P181" s="101" t="n">
        <v>-40969.01</v>
      </c>
      <c r="Q181" s="101" t="n">
        <v>11316.8</v>
      </c>
      <c r="R181" s="101"/>
      <c r="S181" s="0"/>
      <c r="T181" s="0"/>
      <c r="U181" s="0"/>
      <c r="V181" s="0"/>
      <c r="W181" s="0"/>
      <c r="X181" s="0"/>
      <c r="Y181" s="0"/>
      <c r="Z181" s="0"/>
      <c r="AA181" s="101"/>
    </row>
    <row r="182" customFormat="false" ht="15.75" hidden="false" customHeight="true" outlineLevel="0" collapsed="false">
      <c r="A182" s="101"/>
      <c r="B182" s="101" t="n">
        <v>7</v>
      </c>
      <c r="C182" s="101" t="n">
        <v>18</v>
      </c>
      <c r="D182" s="101" t="n">
        <v>11</v>
      </c>
      <c r="E182" s="101" t="n">
        <v>29</v>
      </c>
      <c r="F182" s="101" t="s">
        <v>233</v>
      </c>
      <c r="G182" s="101" t="str">
        <f aca="false">E182&amp;""&amp;F182</f>
        <v>29Na</v>
      </c>
      <c r="H182" s="101" t="n">
        <v>2679.976</v>
      </c>
      <c r="I182" s="101" t="n">
        <v>4403.03</v>
      </c>
      <c r="J182" s="101" t="n">
        <v>15900.56</v>
      </c>
      <c r="K182" s="101" t="n">
        <v>7944.98</v>
      </c>
      <c r="L182" s="101" t="n">
        <v>36527.6</v>
      </c>
      <c r="M182" s="101" t="n">
        <v>13282.806</v>
      </c>
      <c r="N182" s="101" t="n">
        <v>20884.64</v>
      </c>
      <c r="O182" s="101" t="n">
        <v>-11108.45</v>
      </c>
      <c r="P182" s="101" t="n">
        <v>-37529.94</v>
      </c>
      <c r="Q182" s="101" t="n">
        <v>9627.39</v>
      </c>
      <c r="R182" s="101"/>
      <c r="S182" s="0"/>
      <c r="T182" s="0"/>
      <c r="U182" s="0"/>
      <c r="V182" s="0"/>
      <c r="W182" s="0"/>
      <c r="X182" s="0"/>
      <c r="Y182" s="0"/>
      <c r="Z182" s="0"/>
      <c r="AA182" s="101"/>
    </row>
    <row r="183" customFormat="false" ht="15.75" hidden="false" customHeight="true" outlineLevel="0" collapsed="false">
      <c r="A183" s="101"/>
      <c r="B183" s="101" t="n">
        <v>5</v>
      </c>
      <c r="C183" s="101" t="n">
        <v>17</v>
      </c>
      <c r="D183" s="101" t="n">
        <v>12</v>
      </c>
      <c r="E183" s="101" t="n">
        <v>29</v>
      </c>
      <c r="F183" s="101" t="s">
        <v>234</v>
      </c>
      <c r="G183" s="101" t="str">
        <f aca="false">E183&amp;""&amp;F183</f>
        <v>29Mg</v>
      </c>
      <c r="H183" s="101" t="n">
        <v>-10602.829</v>
      </c>
      <c r="I183" s="101" t="n">
        <v>3655.42</v>
      </c>
      <c r="J183" s="101" t="n">
        <v>16903.48</v>
      </c>
      <c r="K183" s="101" t="n">
        <v>12158.85</v>
      </c>
      <c r="L183" s="101" t="n">
        <v>32216.59</v>
      </c>
      <c r="M183" s="101" t="n">
        <v>7601.833</v>
      </c>
      <c r="N183" s="101" t="n">
        <v>11292.25</v>
      </c>
      <c r="O183" s="101" t="n">
        <v>-10967.94</v>
      </c>
      <c r="P183" s="101" t="n">
        <v>-29183.37</v>
      </c>
      <c r="Q183" s="101" t="n">
        <v>-1823.62</v>
      </c>
      <c r="R183" s="101"/>
      <c r="S183" s="0"/>
      <c r="T183" s="0"/>
      <c r="U183" s="0"/>
      <c r="V183" s="0"/>
      <c r="W183" s="0"/>
      <c r="X183" s="0"/>
      <c r="Y183" s="0"/>
      <c r="Z183" s="0"/>
      <c r="AA183" s="101"/>
    </row>
    <row r="184" customFormat="false" ht="15.75" hidden="false" customHeight="true" outlineLevel="0" collapsed="false">
      <c r="A184" s="101"/>
      <c r="B184" s="101" t="n">
        <v>3</v>
      </c>
      <c r="C184" s="101" t="n">
        <v>16</v>
      </c>
      <c r="D184" s="101" t="n">
        <v>13</v>
      </c>
      <c r="E184" s="101" t="n">
        <v>29</v>
      </c>
      <c r="F184" s="101" t="s">
        <v>235</v>
      </c>
      <c r="G184" s="101" t="str">
        <f aca="false">E184&amp;""&amp;F184</f>
        <v>29Al</v>
      </c>
      <c r="H184" s="101" t="n">
        <v>-18204.662</v>
      </c>
      <c r="I184" s="101" t="n">
        <v>9425.45</v>
      </c>
      <c r="J184" s="101" t="n">
        <v>10474.9</v>
      </c>
      <c r="K184" s="101" t="n">
        <v>17150.55</v>
      </c>
      <c r="L184" s="101" t="n">
        <v>27264.93</v>
      </c>
      <c r="M184" s="101" t="n">
        <v>3690.417</v>
      </c>
      <c r="N184" s="101" t="n">
        <v>-1252.21</v>
      </c>
      <c r="O184" s="101" t="n">
        <v>-11271.76</v>
      </c>
      <c r="P184" s="101" t="n">
        <v>-24505.32</v>
      </c>
      <c r="Q184" s="101" t="n">
        <v>-4783.18</v>
      </c>
      <c r="R184" s="101"/>
      <c r="S184" s="0"/>
      <c r="T184" s="0"/>
      <c r="U184" s="0"/>
      <c r="V184" s="0"/>
      <c r="W184" s="0"/>
      <c r="X184" s="0"/>
      <c r="Y184" s="0"/>
      <c r="Z184" s="0"/>
      <c r="AA184" s="101"/>
    </row>
    <row r="185" customFormat="false" ht="15.75" hidden="false" customHeight="true" outlineLevel="0" collapsed="false">
      <c r="A185" s="101"/>
      <c r="B185" s="101" t="n">
        <v>1</v>
      </c>
      <c r="C185" s="101" t="n">
        <v>15</v>
      </c>
      <c r="D185" s="101" t="n">
        <v>14</v>
      </c>
      <c r="E185" s="101" t="n">
        <v>29</v>
      </c>
      <c r="F185" s="101" t="s">
        <v>236</v>
      </c>
      <c r="G185" s="101" t="str">
        <f aca="false">E185&amp;""&amp;F185</f>
        <v>29Si</v>
      </c>
      <c r="H185" s="101" t="n">
        <v>-21895.07867</v>
      </c>
      <c r="I185" s="101" t="n">
        <v>8473.6</v>
      </c>
      <c r="J185" s="101" t="n">
        <v>12333.52</v>
      </c>
      <c r="K185" s="101" t="n">
        <v>25653.32</v>
      </c>
      <c r="L185" s="101" t="n">
        <v>21886.41</v>
      </c>
      <c r="M185" s="101" t="n">
        <v>-4942.628</v>
      </c>
      <c r="N185" s="101" t="n">
        <v>-18738.67</v>
      </c>
      <c r="O185" s="101" t="n">
        <v>-11127.22</v>
      </c>
      <c r="P185" s="101" t="n">
        <v>-14165.32</v>
      </c>
      <c r="Q185" s="101" t="n">
        <v>-22818.66</v>
      </c>
      <c r="R185" s="101"/>
      <c r="S185" s="0"/>
      <c r="T185" s="0"/>
      <c r="U185" s="0"/>
      <c r="V185" s="0"/>
      <c r="W185" s="0"/>
      <c r="X185" s="0"/>
      <c r="Y185" s="0"/>
      <c r="Z185" s="0"/>
      <c r="AA185" s="101"/>
    </row>
    <row r="186" customFormat="false" ht="15.75" hidden="false" customHeight="true" outlineLevel="0" collapsed="false">
      <c r="A186" s="101"/>
      <c r="B186" s="101" t="n">
        <v>-1</v>
      </c>
      <c r="C186" s="101" t="n">
        <v>14</v>
      </c>
      <c r="D186" s="101" t="n">
        <v>15</v>
      </c>
      <c r="E186" s="101" t="n">
        <v>29</v>
      </c>
      <c r="F186" s="101" t="s">
        <v>237</v>
      </c>
      <c r="G186" s="101" t="str">
        <f aca="false">E186&amp;""&amp;F186</f>
        <v>29P</v>
      </c>
      <c r="H186" s="101" t="n">
        <v>-16952.451</v>
      </c>
      <c r="I186" s="101" t="n">
        <v>17876.03</v>
      </c>
      <c r="J186" s="101" t="n">
        <v>2748.63</v>
      </c>
      <c r="K186" s="101" t="n">
        <v>32372.62</v>
      </c>
      <c r="L186" s="101" t="n">
        <v>14333.64</v>
      </c>
      <c r="M186" s="101" t="n">
        <v>-13796.043</v>
      </c>
      <c r="N186" s="101" t="n">
        <v>-30720.01</v>
      </c>
      <c r="O186" s="101" t="n">
        <v>-10461.2</v>
      </c>
      <c r="P186" s="101" t="n">
        <v>-7390.89</v>
      </c>
      <c r="Q186" s="101" t="n">
        <v>-29096.97</v>
      </c>
      <c r="R186" s="101"/>
      <c r="S186" s="0"/>
      <c r="T186" s="0"/>
      <c r="U186" s="0"/>
      <c r="V186" s="0"/>
      <c r="W186" s="0"/>
      <c r="X186" s="0"/>
      <c r="Y186" s="0"/>
      <c r="Z186" s="0"/>
      <c r="AA186" s="101"/>
    </row>
    <row r="187" customFormat="false" ht="15.75" hidden="false" customHeight="true" outlineLevel="0" collapsed="false">
      <c r="A187" s="101"/>
      <c r="B187" s="101" t="n">
        <v>-3</v>
      </c>
      <c r="C187" s="101" t="n">
        <v>13</v>
      </c>
      <c r="D187" s="101" t="n">
        <v>16</v>
      </c>
      <c r="E187" s="101" t="n">
        <v>29</v>
      </c>
      <c r="F187" s="101" t="s">
        <v>238</v>
      </c>
      <c r="G187" s="101" t="str">
        <f aca="false">E187&amp;""&amp;F187</f>
        <v>29S</v>
      </c>
      <c r="H187" s="101" t="n">
        <v>-3156.408</v>
      </c>
      <c r="I187" s="101" t="n">
        <v>15300.93</v>
      </c>
      <c r="J187" s="101" t="n">
        <v>3297.64</v>
      </c>
      <c r="K187" s="101" t="n">
        <v>36327.01</v>
      </c>
      <c r="L187" s="101" t="n">
        <v>5349.96</v>
      </c>
      <c r="M187" s="101" t="n">
        <v>-16924.01</v>
      </c>
      <c r="N187" s="101"/>
      <c r="O187" s="101" t="n">
        <v>-9408.65</v>
      </c>
      <c r="P187" s="101" t="n">
        <v>11047.42</v>
      </c>
      <c r="Q187" s="101" t="n">
        <v>-38744.01</v>
      </c>
      <c r="R187" s="101"/>
      <c r="S187" s="0"/>
      <c r="T187" s="0"/>
      <c r="U187" s="0"/>
      <c r="V187" s="0"/>
      <c r="W187" s="0"/>
      <c r="X187" s="0"/>
      <c r="Y187" s="0"/>
      <c r="Z187" s="0"/>
      <c r="AA187" s="101"/>
    </row>
    <row r="188" customFormat="false" ht="15.75" hidden="false" customHeight="true" outlineLevel="0" collapsed="false">
      <c r="A188" s="101"/>
      <c r="B188" s="101" t="n">
        <v>-5</v>
      </c>
      <c r="C188" s="101" t="n">
        <v>12</v>
      </c>
      <c r="D188" s="101" t="n">
        <v>17</v>
      </c>
      <c r="E188" s="101" t="n">
        <v>29</v>
      </c>
      <c r="F188" s="101" t="s">
        <v>239</v>
      </c>
      <c r="G188" s="101" t="str">
        <f aca="false">E188&amp;""&amp;F188</f>
        <v>29Cl</v>
      </c>
      <c r="H188" s="101" t="n">
        <v>13767.01</v>
      </c>
      <c r="I188" s="101" t="n">
        <v>21820.01</v>
      </c>
      <c r="J188" s="101" t="n">
        <v>-2405.01</v>
      </c>
      <c r="K188" s="101"/>
      <c r="L188" s="101" t="n">
        <v>88.01</v>
      </c>
      <c r="M188" s="101"/>
      <c r="N188" s="101"/>
      <c r="O188" s="101" t="n">
        <v>-8396.01</v>
      </c>
      <c r="P188" s="101" t="n">
        <v>13626.01</v>
      </c>
      <c r="Q188" s="101"/>
      <c r="R188" s="101"/>
      <c r="S188" s="0"/>
      <c r="T188" s="0"/>
      <c r="U188" s="0"/>
      <c r="V188" s="0"/>
      <c r="W188" s="0"/>
      <c r="X188" s="0"/>
      <c r="Y188" s="0"/>
      <c r="Z188" s="0"/>
      <c r="AA188" s="101"/>
    </row>
    <row r="189" customFormat="false" ht="15.75" hidden="false" customHeight="true" outlineLevel="0" collapsed="false">
      <c r="A189" s="101"/>
      <c r="B189" s="101" t="n">
        <v>12</v>
      </c>
      <c r="C189" s="101" t="n">
        <v>21</v>
      </c>
      <c r="D189" s="101" t="n">
        <v>9</v>
      </c>
      <c r="E189" s="101" t="n">
        <v>30</v>
      </c>
      <c r="F189" s="101" t="s">
        <v>231</v>
      </c>
      <c r="G189" s="101" t="str">
        <f aca="false">E189&amp;""&amp;F189</f>
        <v>30F</v>
      </c>
      <c r="H189" s="101" t="n">
        <v>48112.01</v>
      </c>
      <c r="I189" s="101" t="n">
        <v>-415.01</v>
      </c>
      <c r="J189" s="101"/>
      <c r="K189" s="101" t="n">
        <v>952.01</v>
      </c>
      <c r="L189" s="101"/>
      <c r="M189" s="101" t="n">
        <v>25072.01</v>
      </c>
      <c r="N189" s="101" t="n">
        <v>39637.01</v>
      </c>
      <c r="O189" s="101"/>
      <c r="P189" s="101"/>
      <c r="Q189" s="101" t="n">
        <v>21641.01</v>
      </c>
      <c r="R189" s="101"/>
      <c r="S189" s="0"/>
      <c r="T189" s="0"/>
      <c r="U189" s="0"/>
      <c r="V189" s="0"/>
      <c r="W189" s="0"/>
      <c r="X189" s="0"/>
      <c r="Y189" s="0"/>
      <c r="Z189" s="0"/>
      <c r="AA189" s="101"/>
    </row>
    <row r="190" customFormat="false" ht="15.75" hidden="false" customHeight="true" outlineLevel="0" collapsed="false">
      <c r="A190" s="101"/>
      <c r="B190" s="101" t="n">
        <v>10</v>
      </c>
      <c r="C190" s="101" t="n">
        <v>20</v>
      </c>
      <c r="D190" s="101" t="n">
        <v>10</v>
      </c>
      <c r="E190" s="101" t="n">
        <v>30</v>
      </c>
      <c r="F190" s="101" t="s">
        <v>232</v>
      </c>
      <c r="G190" s="101" t="str">
        <f aca="false">E190&amp;""&amp;F190</f>
        <v>30Ne</v>
      </c>
      <c r="H190" s="101" t="n">
        <v>23039.573</v>
      </c>
      <c r="I190" s="101" t="n">
        <v>3431.55</v>
      </c>
      <c r="J190" s="101" t="n">
        <v>23875.01</v>
      </c>
      <c r="K190" s="101" t="n">
        <v>4394.63</v>
      </c>
      <c r="L190" s="101" t="n">
        <v>43618.01</v>
      </c>
      <c r="M190" s="101" t="n">
        <v>14564.903</v>
      </c>
      <c r="N190" s="101" t="n">
        <v>31923.3</v>
      </c>
      <c r="O190" s="101" t="n">
        <v>-14118.38</v>
      </c>
      <c r="P190" s="101"/>
      <c r="Q190" s="101" t="n">
        <v>12288.28</v>
      </c>
      <c r="R190" s="101"/>
      <c r="S190" s="0"/>
      <c r="T190" s="0"/>
      <c r="U190" s="0"/>
      <c r="V190" s="0"/>
      <c r="W190" s="0"/>
      <c r="X190" s="0"/>
      <c r="Y190" s="0"/>
      <c r="Z190" s="0"/>
      <c r="AA190" s="101"/>
    </row>
    <row r="191" customFormat="false" ht="15.75" hidden="false" customHeight="true" outlineLevel="0" collapsed="false">
      <c r="A191" s="101"/>
      <c r="B191" s="101" t="n">
        <v>8</v>
      </c>
      <c r="C191" s="101" t="n">
        <v>19</v>
      </c>
      <c r="D191" s="101" t="n">
        <v>11</v>
      </c>
      <c r="E191" s="101" t="n">
        <v>30</v>
      </c>
      <c r="F191" s="101" t="s">
        <v>233</v>
      </c>
      <c r="G191" s="101" t="str">
        <f aca="false">E191&amp;""&amp;F191</f>
        <v>30Na</v>
      </c>
      <c r="H191" s="101" t="n">
        <v>8474.67</v>
      </c>
      <c r="I191" s="101" t="n">
        <v>2276.62</v>
      </c>
      <c r="J191" s="101" t="n">
        <v>17214.1</v>
      </c>
      <c r="K191" s="101" t="n">
        <v>6679.65</v>
      </c>
      <c r="L191" s="101" t="n">
        <v>39024.22</v>
      </c>
      <c r="M191" s="101" t="n">
        <v>17358.397</v>
      </c>
      <c r="N191" s="101" t="n">
        <v>24347.12</v>
      </c>
      <c r="O191" s="101" t="n">
        <v>-12615.31</v>
      </c>
      <c r="P191" s="101" t="n">
        <v>-38440.01</v>
      </c>
      <c r="Q191" s="101" t="n">
        <v>11006.18</v>
      </c>
      <c r="R191" s="101"/>
      <c r="S191" s="0"/>
      <c r="T191" s="0"/>
      <c r="U191" s="0"/>
      <c r="V191" s="0"/>
      <c r="W191" s="0"/>
      <c r="X191" s="0"/>
      <c r="Y191" s="0"/>
      <c r="Z191" s="0"/>
      <c r="AA191" s="101"/>
    </row>
    <row r="192" customFormat="false" ht="15.75" hidden="false" customHeight="true" outlineLevel="0" collapsed="false">
      <c r="A192" s="101"/>
      <c r="B192" s="101" t="n">
        <v>6</v>
      </c>
      <c r="C192" s="101" t="n">
        <v>18</v>
      </c>
      <c r="D192" s="101" t="n">
        <v>12</v>
      </c>
      <c r="E192" s="101" t="n">
        <v>30</v>
      </c>
      <c r="F192" s="101" t="s">
        <v>234</v>
      </c>
      <c r="G192" s="101" t="str">
        <f aca="false">E192&amp;""&amp;F192</f>
        <v>30Mg</v>
      </c>
      <c r="H192" s="101" t="n">
        <v>-8883.727</v>
      </c>
      <c r="I192" s="101" t="n">
        <v>6352.21</v>
      </c>
      <c r="J192" s="101" t="n">
        <v>18852.67</v>
      </c>
      <c r="K192" s="101" t="n">
        <v>10007.63</v>
      </c>
      <c r="L192" s="101" t="n">
        <v>34753.24</v>
      </c>
      <c r="M192" s="101" t="n">
        <v>6988.725</v>
      </c>
      <c r="N192" s="101" t="n">
        <v>15549.23</v>
      </c>
      <c r="O192" s="101" t="n">
        <v>-11788.09</v>
      </c>
      <c r="P192" s="101" t="n">
        <v>-34572.5</v>
      </c>
      <c r="Q192" s="101" t="n">
        <v>1249.62</v>
      </c>
      <c r="R192" s="101"/>
      <c r="S192" s="0"/>
      <c r="T192" s="0"/>
      <c r="U192" s="0"/>
      <c r="V192" s="0"/>
      <c r="W192" s="0"/>
      <c r="X192" s="0"/>
      <c r="Y192" s="0"/>
      <c r="Z192" s="0"/>
      <c r="AA192" s="101"/>
    </row>
    <row r="193" customFormat="false" ht="15.75" hidden="false" customHeight="true" outlineLevel="0" collapsed="false">
      <c r="A193" s="101"/>
      <c r="B193" s="101" t="n">
        <v>4</v>
      </c>
      <c r="C193" s="101" t="n">
        <v>17</v>
      </c>
      <c r="D193" s="101" t="n">
        <v>13</v>
      </c>
      <c r="E193" s="101" t="n">
        <v>30</v>
      </c>
      <c r="F193" s="101" t="s">
        <v>235</v>
      </c>
      <c r="G193" s="101" t="str">
        <f aca="false">E193&amp;""&amp;F193</f>
        <v>30Al</v>
      </c>
      <c r="H193" s="101" t="n">
        <v>-15872.452</v>
      </c>
      <c r="I193" s="101" t="n">
        <v>5739.11</v>
      </c>
      <c r="J193" s="101" t="n">
        <v>12558.59</v>
      </c>
      <c r="K193" s="101" t="n">
        <v>15164.56</v>
      </c>
      <c r="L193" s="101" t="n">
        <v>29462.08</v>
      </c>
      <c r="M193" s="101" t="n">
        <v>8560.508</v>
      </c>
      <c r="N193" s="101" t="n">
        <v>4328.16</v>
      </c>
      <c r="O193" s="101" t="n">
        <v>-11436.59</v>
      </c>
      <c r="P193" s="101" t="n">
        <v>-25841.4</v>
      </c>
      <c r="Q193" s="101" t="n">
        <v>-2048.69</v>
      </c>
      <c r="R193" s="101"/>
      <c r="S193" s="0"/>
      <c r="T193" s="0"/>
      <c r="U193" s="0"/>
      <c r="V193" s="0"/>
      <c r="W193" s="0"/>
      <c r="X193" s="0"/>
      <c r="Y193" s="0"/>
      <c r="Z193" s="0"/>
      <c r="AA193" s="101"/>
    </row>
    <row r="194" customFormat="false" ht="15.75" hidden="false" customHeight="true" outlineLevel="0" collapsed="false">
      <c r="A194" s="101"/>
      <c r="B194" s="101" t="n">
        <v>2</v>
      </c>
      <c r="C194" s="101" t="n">
        <v>16</v>
      </c>
      <c r="D194" s="101" t="n">
        <v>14</v>
      </c>
      <c r="E194" s="101" t="n">
        <v>30</v>
      </c>
      <c r="F194" s="101" t="s">
        <v>236</v>
      </c>
      <c r="G194" s="101" t="str">
        <f aca="false">E194&amp;""&amp;F194</f>
        <v>30Si</v>
      </c>
      <c r="H194" s="101" t="n">
        <v>-24432.961</v>
      </c>
      <c r="I194" s="101" t="n">
        <v>10609.2</v>
      </c>
      <c r="J194" s="101" t="n">
        <v>13517.27</v>
      </c>
      <c r="K194" s="101" t="n">
        <v>19082.8</v>
      </c>
      <c r="L194" s="101" t="n">
        <v>23992.17</v>
      </c>
      <c r="M194" s="101" t="n">
        <v>-4232.352</v>
      </c>
      <c r="N194" s="101" t="n">
        <v>-10373.95</v>
      </c>
      <c r="O194" s="101" t="n">
        <v>-10643.33</v>
      </c>
      <c r="P194" s="101" t="n">
        <v>-21119.1</v>
      </c>
      <c r="Q194" s="101" t="n">
        <v>-15551.83</v>
      </c>
      <c r="R194" s="101"/>
      <c r="S194" s="0"/>
      <c r="T194" s="0"/>
      <c r="U194" s="0"/>
      <c r="V194" s="0"/>
      <c r="W194" s="0"/>
      <c r="X194" s="0"/>
      <c r="Y194" s="0"/>
      <c r="Z194" s="0"/>
      <c r="AA194" s="101"/>
    </row>
    <row r="195" customFormat="false" ht="15.75" hidden="false" customHeight="true" outlineLevel="0" collapsed="false">
      <c r="A195" s="101"/>
      <c r="B195" s="101" t="n">
        <v>0</v>
      </c>
      <c r="C195" s="101" t="n">
        <v>15</v>
      </c>
      <c r="D195" s="101" t="n">
        <v>15</v>
      </c>
      <c r="E195" s="101" t="n">
        <v>30</v>
      </c>
      <c r="F195" s="101" t="s">
        <v>237</v>
      </c>
      <c r="G195" s="101" t="str">
        <f aca="false">E195&amp;""&amp;F195</f>
        <v>30P</v>
      </c>
      <c r="H195" s="101" t="n">
        <v>-20200.608</v>
      </c>
      <c r="I195" s="101" t="n">
        <v>11319.47</v>
      </c>
      <c r="J195" s="101" t="n">
        <v>5594.5</v>
      </c>
      <c r="K195" s="101" t="n">
        <v>29195.5</v>
      </c>
      <c r="L195" s="101" t="n">
        <v>17928.02</v>
      </c>
      <c r="M195" s="101" t="n">
        <v>-6141.601</v>
      </c>
      <c r="N195" s="101" t="n">
        <v>-24644.01</v>
      </c>
      <c r="O195" s="101" t="n">
        <v>-10415.41</v>
      </c>
      <c r="P195" s="101" t="n">
        <v>-9284.92</v>
      </c>
      <c r="Q195" s="101" t="n">
        <v>-25115.52</v>
      </c>
      <c r="R195" s="101"/>
      <c r="S195" s="0"/>
      <c r="T195" s="0"/>
      <c r="U195" s="0"/>
      <c r="V195" s="0"/>
      <c r="W195" s="0"/>
      <c r="X195" s="0"/>
      <c r="Y195" s="0"/>
      <c r="Z195" s="0"/>
      <c r="AA195" s="101"/>
    </row>
    <row r="196" customFormat="false" ht="15.75" hidden="false" customHeight="true" outlineLevel="0" collapsed="false">
      <c r="A196" s="101"/>
      <c r="B196" s="101" t="n">
        <v>-2</v>
      </c>
      <c r="C196" s="101" t="n">
        <v>14</v>
      </c>
      <c r="D196" s="101" t="n">
        <v>16</v>
      </c>
      <c r="E196" s="101" t="n">
        <v>30</v>
      </c>
      <c r="F196" s="101" t="s">
        <v>238</v>
      </c>
      <c r="G196" s="101" t="str">
        <f aca="false">E196&amp;""&amp;F196</f>
        <v>30S</v>
      </c>
      <c r="H196" s="101" t="n">
        <v>-14059.007</v>
      </c>
      <c r="I196" s="101" t="n">
        <v>18973.92</v>
      </c>
      <c r="J196" s="101" t="n">
        <v>4395.53</v>
      </c>
      <c r="K196" s="101" t="n">
        <v>34274.85</v>
      </c>
      <c r="L196" s="101" t="n">
        <v>7144.15</v>
      </c>
      <c r="M196" s="101" t="n">
        <v>-18502.01</v>
      </c>
      <c r="N196" s="101" t="n">
        <v>-35549.01</v>
      </c>
      <c r="O196" s="101" t="n">
        <v>-9342.95</v>
      </c>
      <c r="P196" s="101" t="n">
        <v>547.1</v>
      </c>
      <c r="Q196" s="101" t="n">
        <v>-35898.01</v>
      </c>
      <c r="R196" s="101"/>
      <c r="S196" s="0"/>
      <c r="T196" s="101"/>
      <c r="U196" s="101"/>
      <c r="V196" s="101"/>
      <c r="W196" s="101"/>
      <c r="X196" s="101"/>
      <c r="Y196" s="101"/>
      <c r="Z196" s="101"/>
      <c r="AA196" s="101"/>
    </row>
    <row r="197" customFormat="false" ht="15.75" hidden="false" customHeight="true" outlineLevel="0" collapsed="false">
      <c r="A197" s="101"/>
      <c r="B197" s="101" t="n">
        <v>-4</v>
      </c>
      <c r="C197" s="101" t="n">
        <v>13</v>
      </c>
      <c r="D197" s="101" t="n">
        <v>17</v>
      </c>
      <c r="E197" s="101" t="n">
        <v>30</v>
      </c>
      <c r="F197" s="101" t="s">
        <v>239</v>
      </c>
      <c r="G197" s="101" t="str">
        <f aca="false">E197&amp;""&amp;F197</f>
        <v>30Cl</v>
      </c>
      <c r="H197" s="101" t="n">
        <v>4443.01</v>
      </c>
      <c r="I197" s="101" t="n">
        <v>17396.01</v>
      </c>
      <c r="J197" s="101" t="n">
        <v>-311.01</v>
      </c>
      <c r="K197" s="101" t="n">
        <v>39216.01</v>
      </c>
      <c r="L197" s="101" t="n">
        <v>2987.01</v>
      </c>
      <c r="M197" s="101" t="n">
        <v>-17046.01</v>
      </c>
      <c r="N197" s="101"/>
      <c r="O197" s="101" t="n">
        <v>-8955.01</v>
      </c>
      <c r="P197" s="101" t="n">
        <v>14107.01</v>
      </c>
      <c r="Q197" s="101"/>
      <c r="R197" s="101"/>
      <c r="S197" s="0"/>
      <c r="T197" s="101"/>
      <c r="U197" s="101"/>
      <c r="V197" s="101"/>
      <c r="W197" s="101"/>
      <c r="X197" s="101"/>
      <c r="Y197" s="101"/>
      <c r="Z197" s="101"/>
      <c r="AA197" s="101"/>
    </row>
    <row r="198" customFormat="false" ht="15.75" hidden="false" customHeight="true" outlineLevel="0" collapsed="false">
      <c r="A198" s="101"/>
      <c r="B198" s="101" t="n">
        <v>-6</v>
      </c>
      <c r="C198" s="101" t="n">
        <v>12</v>
      </c>
      <c r="D198" s="101" t="n">
        <v>18</v>
      </c>
      <c r="E198" s="101" t="n">
        <v>30</v>
      </c>
      <c r="F198" s="101" t="s">
        <v>240</v>
      </c>
      <c r="G198" s="101" t="str">
        <f aca="false">E198&amp;""&amp;F198</f>
        <v>30Ar</v>
      </c>
      <c r="H198" s="101" t="n">
        <v>21490.01</v>
      </c>
      <c r="I198" s="101"/>
      <c r="J198" s="101" t="n">
        <v>-433.01</v>
      </c>
      <c r="K198" s="101"/>
      <c r="L198" s="101" t="n">
        <v>-2838.01</v>
      </c>
      <c r="M198" s="101"/>
      <c r="N198" s="101"/>
      <c r="O198" s="101" t="n">
        <v>-8014.01</v>
      </c>
      <c r="P198" s="101" t="n">
        <v>17357.01</v>
      </c>
      <c r="Q198" s="101"/>
      <c r="R198" s="101"/>
      <c r="S198" s="0"/>
      <c r="T198" s="101"/>
      <c r="U198" s="101"/>
      <c r="V198" s="101"/>
      <c r="W198" s="101"/>
      <c r="X198" s="101"/>
      <c r="Y198" s="101"/>
      <c r="Z198" s="101"/>
      <c r="AA198" s="101"/>
    </row>
    <row r="199" customFormat="false" ht="15.75" hidden="false" customHeight="true" outlineLevel="0" collapsed="false">
      <c r="A199" s="101"/>
      <c r="B199" s="101" t="n">
        <v>13</v>
      </c>
      <c r="C199" s="101" t="n">
        <v>22</v>
      </c>
      <c r="D199" s="101" t="n">
        <v>9</v>
      </c>
      <c r="E199" s="101" t="n">
        <v>31</v>
      </c>
      <c r="F199" s="101" t="s">
        <v>231</v>
      </c>
      <c r="G199" s="101" t="str">
        <f aca="false">E199&amp;""&amp;F199</f>
        <v>31F</v>
      </c>
      <c r="H199" s="101" t="n">
        <v>55618.01</v>
      </c>
      <c r="I199" s="101" t="n">
        <v>565.01</v>
      </c>
      <c r="J199" s="101"/>
      <c r="K199" s="101" t="n">
        <v>150.01</v>
      </c>
      <c r="L199" s="101"/>
      <c r="M199" s="101" t="n">
        <v>24798.01</v>
      </c>
      <c r="N199" s="101" t="n">
        <v>43357.01</v>
      </c>
      <c r="O199" s="101"/>
      <c r="P199" s="101"/>
      <c r="Q199" s="101" t="n">
        <v>24507.01</v>
      </c>
      <c r="R199" s="101"/>
      <c r="S199" s="0"/>
      <c r="T199" s="101"/>
      <c r="U199" s="101"/>
      <c r="V199" s="101"/>
      <c r="W199" s="101"/>
      <c r="X199" s="101"/>
      <c r="Y199" s="101"/>
      <c r="Z199" s="101"/>
      <c r="AA199" s="101"/>
    </row>
    <row r="200" customFormat="false" ht="15.75" hidden="false" customHeight="true" outlineLevel="0" collapsed="false">
      <c r="A200" s="101"/>
      <c r="B200" s="101" t="n">
        <v>11</v>
      </c>
      <c r="C200" s="101" t="n">
        <v>21</v>
      </c>
      <c r="D200" s="101" t="n">
        <v>10</v>
      </c>
      <c r="E200" s="101" t="n">
        <v>31</v>
      </c>
      <c r="F200" s="101" t="s">
        <v>232</v>
      </c>
      <c r="G200" s="101" t="str">
        <f aca="false">E200&amp;""&amp;F200</f>
        <v>31Ne</v>
      </c>
      <c r="H200" s="101" t="n">
        <v>30820.342</v>
      </c>
      <c r="I200" s="101" t="n">
        <v>290.55</v>
      </c>
      <c r="J200" s="101" t="n">
        <v>24580.01</v>
      </c>
      <c r="K200" s="101" t="n">
        <v>3722.09</v>
      </c>
      <c r="L200" s="101"/>
      <c r="M200" s="101" t="n">
        <v>18559.407</v>
      </c>
      <c r="N200" s="101" t="n">
        <v>33942.68</v>
      </c>
      <c r="O200" s="101" t="n">
        <v>-16055.01</v>
      </c>
      <c r="P200" s="101"/>
      <c r="Q200" s="101" t="n">
        <v>14274.36</v>
      </c>
      <c r="R200" s="101"/>
      <c r="S200" s="0"/>
      <c r="T200" s="101"/>
      <c r="U200" s="101"/>
      <c r="V200" s="101"/>
      <c r="W200" s="101"/>
      <c r="X200" s="101"/>
      <c r="Y200" s="101"/>
      <c r="Z200" s="101"/>
      <c r="AA200" s="101"/>
    </row>
    <row r="201" customFormat="false" ht="15.75" hidden="false" customHeight="true" outlineLevel="0" collapsed="false">
      <c r="A201" s="101"/>
      <c r="B201" s="101" t="n">
        <v>9</v>
      </c>
      <c r="C201" s="101" t="n">
        <v>20</v>
      </c>
      <c r="D201" s="101" t="n">
        <v>11</v>
      </c>
      <c r="E201" s="101" t="n">
        <v>31</v>
      </c>
      <c r="F201" s="101" t="s">
        <v>233</v>
      </c>
      <c r="G201" s="101" t="str">
        <f aca="false">E201&amp;""&amp;F201</f>
        <v>31Na</v>
      </c>
      <c r="H201" s="101" t="n">
        <v>12260.935</v>
      </c>
      <c r="I201" s="101" t="n">
        <v>4285.05</v>
      </c>
      <c r="J201" s="101" t="n">
        <v>18067.61</v>
      </c>
      <c r="K201" s="101" t="n">
        <v>6561.68</v>
      </c>
      <c r="L201" s="101" t="n">
        <v>41943.01</v>
      </c>
      <c r="M201" s="101" t="n">
        <v>15383.272</v>
      </c>
      <c r="N201" s="101" t="n">
        <v>27215.91</v>
      </c>
      <c r="O201" s="101" t="n">
        <v>-14793.61</v>
      </c>
      <c r="P201" s="101" t="n">
        <v>-43140.01</v>
      </c>
      <c r="Q201" s="101" t="n">
        <v>13073.35</v>
      </c>
      <c r="R201" s="101"/>
      <c r="S201" s="0"/>
      <c r="T201" s="101"/>
      <c r="U201" s="101"/>
      <c r="V201" s="101"/>
      <c r="W201" s="101"/>
      <c r="X201" s="101"/>
      <c r="Y201" s="101"/>
      <c r="Z201" s="101"/>
      <c r="AA201" s="101"/>
    </row>
    <row r="202" customFormat="false" ht="15.75" hidden="false" customHeight="true" outlineLevel="0" collapsed="false">
      <c r="A202" s="101"/>
      <c r="B202" s="101" t="n">
        <v>7</v>
      </c>
      <c r="C202" s="101" t="n">
        <v>19</v>
      </c>
      <c r="D202" s="101" t="n">
        <v>12</v>
      </c>
      <c r="E202" s="101" t="n">
        <v>31</v>
      </c>
      <c r="F202" s="101" t="s">
        <v>234</v>
      </c>
      <c r="G202" s="101" t="str">
        <f aca="false">E202&amp;""&amp;F202</f>
        <v>31Mg</v>
      </c>
      <c r="H202" s="101" t="n">
        <v>-3122.337</v>
      </c>
      <c r="I202" s="101" t="n">
        <v>2309.93</v>
      </c>
      <c r="J202" s="101" t="n">
        <v>18885.98</v>
      </c>
      <c r="K202" s="101" t="n">
        <v>8662.14</v>
      </c>
      <c r="L202" s="101" t="n">
        <v>36100.08</v>
      </c>
      <c r="M202" s="101" t="n">
        <v>11832.639</v>
      </c>
      <c r="N202" s="101" t="n">
        <v>19826.7</v>
      </c>
      <c r="O202" s="101" t="n">
        <v>-12583.08</v>
      </c>
      <c r="P202" s="101" t="n">
        <v>-33450.88</v>
      </c>
      <c r="Q202" s="101" t="n">
        <v>4678.8</v>
      </c>
      <c r="R202" s="101"/>
      <c r="S202" s="0"/>
      <c r="T202" s="101"/>
      <c r="U202" s="101"/>
      <c r="V202" s="101"/>
      <c r="W202" s="101"/>
      <c r="X202" s="101"/>
      <c r="Y202" s="101"/>
      <c r="Z202" s="101"/>
      <c r="AA202" s="101"/>
    </row>
    <row r="203" customFormat="false" ht="15.75" hidden="false" customHeight="true" outlineLevel="0" collapsed="false">
      <c r="A203" s="101"/>
      <c r="B203" s="101" t="n">
        <v>5</v>
      </c>
      <c r="C203" s="101" t="n">
        <v>18</v>
      </c>
      <c r="D203" s="101" t="n">
        <v>13</v>
      </c>
      <c r="E203" s="101" t="n">
        <v>31</v>
      </c>
      <c r="F203" s="101" t="s">
        <v>235</v>
      </c>
      <c r="G203" s="101" t="str">
        <f aca="false">E203&amp;""&amp;F203</f>
        <v>31Al</v>
      </c>
      <c r="H203" s="101" t="n">
        <v>-14954.976</v>
      </c>
      <c r="I203" s="101" t="n">
        <v>7153.84</v>
      </c>
      <c r="J203" s="101" t="n">
        <v>13360.22</v>
      </c>
      <c r="K203" s="101" t="n">
        <v>12892.95</v>
      </c>
      <c r="L203" s="101" t="n">
        <v>32212.89</v>
      </c>
      <c r="M203" s="101" t="n">
        <v>7994.06</v>
      </c>
      <c r="N203" s="101" t="n">
        <v>9485.56</v>
      </c>
      <c r="O203" s="101" t="n">
        <v>-11862.22</v>
      </c>
      <c r="P203" s="101" t="n">
        <v>-30718.62</v>
      </c>
      <c r="Q203" s="101" t="n">
        <v>1406.67</v>
      </c>
      <c r="R203" s="101"/>
      <c r="S203" s="0"/>
      <c r="T203" s="101"/>
      <c r="U203" s="101"/>
      <c r="V203" s="101"/>
      <c r="W203" s="101"/>
      <c r="X203" s="101"/>
      <c r="Y203" s="101"/>
      <c r="Z203" s="101"/>
      <c r="AA203" s="101"/>
    </row>
    <row r="204" customFormat="false" ht="15.75" hidden="false" customHeight="true" outlineLevel="0" collapsed="false">
      <c r="A204" s="101"/>
      <c r="B204" s="101" t="n">
        <v>3</v>
      </c>
      <c r="C204" s="101" t="n">
        <v>17</v>
      </c>
      <c r="D204" s="101" t="n">
        <v>14</v>
      </c>
      <c r="E204" s="101" t="n">
        <v>31</v>
      </c>
      <c r="F204" s="101" t="s">
        <v>236</v>
      </c>
      <c r="G204" s="101" t="str">
        <f aca="false">E204&amp;""&amp;F204</f>
        <v>31Si</v>
      </c>
      <c r="H204" s="101" t="n">
        <v>-22949.036</v>
      </c>
      <c r="I204" s="101" t="n">
        <v>6587.39</v>
      </c>
      <c r="J204" s="101" t="n">
        <v>14365.55</v>
      </c>
      <c r="K204" s="101" t="n">
        <v>17196.59</v>
      </c>
      <c r="L204" s="101" t="n">
        <v>26924.15</v>
      </c>
      <c r="M204" s="101" t="n">
        <v>1491.505</v>
      </c>
      <c r="N204" s="101" t="n">
        <v>-3906.51</v>
      </c>
      <c r="O204" s="101" t="n">
        <v>-10787.34</v>
      </c>
      <c r="P204" s="101" t="n">
        <v>-21354.28</v>
      </c>
      <c r="Q204" s="101" t="n">
        <v>-10819.75</v>
      </c>
      <c r="R204" s="101"/>
      <c r="S204" s="0"/>
      <c r="T204" s="101"/>
      <c r="U204" s="101"/>
      <c r="V204" s="101"/>
      <c r="W204" s="101"/>
      <c r="X204" s="101"/>
      <c r="Y204" s="101"/>
      <c r="Z204" s="101"/>
      <c r="AA204" s="101"/>
    </row>
    <row r="205" customFormat="false" ht="15.75" hidden="false" customHeight="true" outlineLevel="0" collapsed="false">
      <c r="A205" s="101"/>
      <c r="B205" s="101" t="n">
        <v>1</v>
      </c>
      <c r="C205" s="101" t="n">
        <v>16</v>
      </c>
      <c r="D205" s="101" t="n">
        <v>15</v>
      </c>
      <c r="E205" s="101" t="n">
        <v>31</v>
      </c>
      <c r="F205" s="101" t="s">
        <v>237</v>
      </c>
      <c r="G205" s="101" t="str">
        <f aca="false">E205&amp;""&amp;F205</f>
        <v>31P</v>
      </c>
      <c r="H205" s="101" t="n">
        <v>-24440.54111</v>
      </c>
      <c r="I205" s="101" t="n">
        <v>12311.25</v>
      </c>
      <c r="J205" s="101" t="n">
        <v>7296.55</v>
      </c>
      <c r="K205" s="101" t="n">
        <v>23630.72</v>
      </c>
      <c r="L205" s="101" t="n">
        <v>20813.82</v>
      </c>
      <c r="M205" s="101" t="n">
        <v>-5398.016</v>
      </c>
      <c r="N205" s="101" t="n">
        <v>-17374.42</v>
      </c>
      <c r="O205" s="101" t="n">
        <v>-9668.71</v>
      </c>
      <c r="P205" s="101" t="n">
        <v>-15857.06</v>
      </c>
      <c r="Q205" s="101" t="n">
        <v>-18452.85</v>
      </c>
      <c r="R205" s="101"/>
      <c r="S205" s="0"/>
      <c r="T205" s="101"/>
      <c r="U205" s="101"/>
      <c r="V205" s="101"/>
      <c r="W205" s="101"/>
      <c r="X205" s="101"/>
      <c r="Y205" s="101"/>
      <c r="Z205" s="101"/>
      <c r="AA205" s="101"/>
    </row>
    <row r="206" customFormat="false" ht="15.75" hidden="false" customHeight="true" outlineLevel="0" collapsed="false">
      <c r="A206" s="101"/>
      <c r="B206" s="101" t="n">
        <v>-1</v>
      </c>
      <c r="C206" s="101" t="n">
        <v>15</v>
      </c>
      <c r="D206" s="101" t="n">
        <v>16</v>
      </c>
      <c r="E206" s="101" t="n">
        <v>31</v>
      </c>
      <c r="F206" s="101" t="s">
        <v>238</v>
      </c>
      <c r="G206" s="101" t="str">
        <f aca="false">E206&amp;""&amp;F206</f>
        <v>31S</v>
      </c>
      <c r="H206" s="101" t="n">
        <v>-19042.525</v>
      </c>
      <c r="I206" s="101" t="n">
        <v>13054.83</v>
      </c>
      <c r="J206" s="101" t="n">
        <v>6130.89</v>
      </c>
      <c r="K206" s="101" t="n">
        <v>32028.75</v>
      </c>
      <c r="L206" s="101" t="n">
        <v>11725.39</v>
      </c>
      <c r="M206" s="101" t="n">
        <v>-11976.401</v>
      </c>
      <c r="N206" s="101" t="n">
        <v>-30336.01</v>
      </c>
      <c r="O206" s="101" t="n">
        <v>-9083.05</v>
      </c>
      <c r="P206" s="101" t="n">
        <v>-1898.53</v>
      </c>
      <c r="Q206" s="101" t="n">
        <v>-31557.01</v>
      </c>
      <c r="R206" s="101"/>
      <c r="S206" s="0"/>
      <c r="T206" s="101"/>
      <c r="U206" s="101"/>
      <c r="V206" s="101"/>
      <c r="W206" s="101"/>
      <c r="X206" s="101"/>
      <c r="Y206" s="101"/>
      <c r="Z206" s="101"/>
      <c r="AA206" s="101"/>
    </row>
    <row r="207" customFormat="false" ht="15.75" hidden="false" customHeight="true" outlineLevel="0" collapsed="false">
      <c r="A207" s="101"/>
      <c r="B207" s="101" t="n">
        <v>-3</v>
      </c>
      <c r="C207" s="101" t="n">
        <v>14</v>
      </c>
      <c r="D207" s="101" t="n">
        <v>17</v>
      </c>
      <c r="E207" s="101" t="n">
        <v>31</v>
      </c>
      <c r="F207" s="101" t="s">
        <v>239</v>
      </c>
      <c r="G207" s="101" t="str">
        <f aca="false">E207&amp;""&amp;F207</f>
        <v>31Cl</v>
      </c>
      <c r="H207" s="101" t="n">
        <v>-7066.124</v>
      </c>
      <c r="I207" s="101" t="n">
        <v>19581.01</v>
      </c>
      <c r="J207" s="101" t="n">
        <v>296.09</v>
      </c>
      <c r="K207" s="101" t="n">
        <v>36976.01</v>
      </c>
      <c r="L207" s="101" t="n">
        <v>4691.61</v>
      </c>
      <c r="M207" s="101" t="n">
        <v>-18360.01</v>
      </c>
      <c r="N207" s="101"/>
      <c r="O207" s="101" t="n">
        <v>-8768.58</v>
      </c>
      <c r="P207" s="101" t="n">
        <v>5845.51</v>
      </c>
      <c r="Q207" s="101" t="n">
        <v>-36627.01</v>
      </c>
      <c r="R207" s="101"/>
      <c r="S207" s="0"/>
      <c r="T207" s="101"/>
      <c r="U207" s="101"/>
      <c r="V207" s="101"/>
      <c r="W207" s="101"/>
      <c r="X207" s="101"/>
      <c r="Y207" s="101"/>
      <c r="Z207" s="101"/>
      <c r="AA207" s="101"/>
    </row>
    <row r="208" customFormat="false" ht="15.75" hidden="false" customHeight="true" outlineLevel="0" collapsed="false">
      <c r="A208" s="101"/>
      <c r="B208" s="101" t="n">
        <v>-5</v>
      </c>
      <c r="C208" s="101" t="n">
        <v>13</v>
      </c>
      <c r="D208" s="101" t="n">
        <v>18</v>
      </c>
      <c r="E208" s="101" t="n">
        <v>31</v>
      </c>
      <c r="F208" s="101" t="s">
        <v>240</v>
      </c>
      <c r="G208" s="101" t="str">
        <f aca="false">E208&amp;""&amp;F208</f>
        <v>31Ar</v>
      </c>
      <c r="H208" s="101" t="n">
        <v>11294.01</v>
      </c>
      <c r="I208" s="101" t="n">
        <v>18267.01</v>
      </c>
      <c r="J208" s="101" t="n">
        <v>438.01</v>
      </c>
      <c r="K208" s="101"/>
      <c r="L208" s="101" t="n">
        <v>128.01</v>
      </c>
      <c r="M208" s="101"/>
      <c r="N208" s="101"/>
      <c r="O208" s="101" t="n">
        <v>-8159.01</v>
      </c>
      <c r="P208" s="101" t="n">
        <v>18064.01</v>
      </c>
      <c r="Q208" s="101"/>
      <c r="R208" s="101"/>
      <c r="S208" s="0"/>
      <c r="T208" s="101"/>
      <c r="U208" s="101"/>
      <c r="V208" s="101"/>
      <c r="W208" s="101"/>
      <c r="X208" s="101"/>
      <c r="Y208" s="101"/>
      <c r="Z208" s="101"/>
      <c r="AA208" s="101"/>
    </row>
    <row r="209" customFormat="false" ht="15.75" hidden="false" customHeight="true" outlineLevel="0" collapsed="false">
      <c r="A209" s="101"/>
      <c r="B209" s="101" t="n">
        <v>12</v>
      </c>
      <c r="C209" s="101" t="n">
        <v>22</v>
      </c>
      <c r="D209" s="101" t="n">
        <v>10</v>
      </c>
      <c r="E209" s="101" t="n">
        <v>32</v>
      </c>
      <c r="F209" s="101" t="s">
        <v>232</v>
      </c>
      <c r="G209" s="101" t="str">
        <f aca="false">E209&amp;""&amp;F209</f>
        <v>32Ne</v>
      </c>
      <c r="H209" s="101" t="n">
        <v>36999.01</v>
      </c>
      <c r="I209" s="101" t="n">
        <v>1893.01</v>
      </c>
      <c r="J209" s="101" t="n">
        <v>25908.01</v>
      </c>
      <c r="K209" s="101" t="n">
        <v>2183.01</v>
      </c>
      <c r="L209" s="101"/>
      <c r="M209" s="101" t="n">
        <v>18189.01</v>
      </c>
      <c r="N209" s="101" t="n">
        <v>37828.01</v>
      </c>
      <c r="O209" s="101" t="n">
        <v>-17506.01</v>
      </c>
      <c r="P209" s="101"/>
      <c r="Q209" s="101" t="n">
        <v>16667.01</v>
      </c>
      <c r="R209" s="101"/>
      <c r="S209" s="0"/>
      <c r="T209" s="101"/>
      <c r="U209" s="101"/>
      <c r="V209" s="101"/>
      <c r="W209" s="101"/>
      <c r="X209" s="101"/>
      <c r="Y209" s="101"/>
      <c r="Z209" s="101"/>
      <c r="AA209" s="101"/>
    </row>
    <row r="210" customFormat="false" ht="15.75" hidden="false" customHeight="true" outlineLevel="0" collapsed="false">
      <c r="A210" s="101"/>
      <c r="B210" s="101" t="n">
        <v>10</v>
      </c>
      <c r="C210" s="101" t="n">
        <v>21</v>
      </c>
      <c r="D210" s="101" t="n">
        <v>11</v>
      </c>
      <c r="E210" s="101" t="n">
        <v>32</v>
      </c>
      <c r="F210" s="101" t="s">
        <v>233</v>
      </c>
      <c r="G210" s="101" t="str">
        <f aca="false">E210&amp;""&amp;F210</f>
        <v>32Na</v>
      </c>
      <c r="H210" s="101" t="n">
        <v>18809.658</v>
      </c>
      <c r="I210" s="101" t="n">
        <v>1522.59</v>
      </c>
      <c r="J210" s="101" t="n">
        <v>19299.65</v>
      </c>
      <c r="K210" s="101" t="n">
        <v>5807.65</v>
      </c>
      <c r="L210" s="101" t="n">
        <v>43880.01</v>
      </c>
      <c r="M210" s="101" t="n">
        <v>19638.465</v>
      </c>
      <c r="N210" s="101" t="n">
        <v>29908.19</v>
      </c>
      <c r="O210" s="101" t="n">
        <v>-16536.21</v>
      </c>
      <c r="P210" s="101" t="n">
        <v>-44098.01</v>
      </c>
      <c r="Q210" s="101" t="n">
        <v>13860.68</v>
      </c>
      <c r="R210" s="101"/>
      <c r="S210" s="0"/>
      <c r="T210" s="101"/>
      <c r="U210" s="101"/>
      <c r="V210" s="101"/>
      <c r="W210" s="101"/>
      <c r="X210" s="101"/>
      <c r="Y210" s="101"/>
      <c r="Z210" s="101"/>
      <c r="AA210" s="101"/>
    </row>
    <row r="211" customFormat="false" ht="15.75" hidden="false" customHeight="true" outlineLevel="0" collapsed="false">
      <c r="A211" s="101"/>
      <c r="B211" s="101" t="n">
        <v>8</v>
      </c>
      <c r="C211" s="101" t="n">
        <v>20</v>
      </c>
      <c r="D211" s="101" t="n">
        <v>12</v>
      </c>
      <c r="E211" s="101" t="n">
        <v>32</v>
      </c>
      <c r="F211" s="101" t="s">
        <v>234</v>
      </c>
      <c r="G211" s="101" t="str">
        <f aca="false">E211&amp;""&amp;F211</f>
        <v>32Mg</v>
      </c>
      <c r="H211" s="101" t="n">
        <v>-828.807</v>
      </c>
      <c r="I211" s="101" t="n">
        <v>5777.79</v>
      </c>
      <c r="J211" s="101" t="n">
        <v>20378.71</v>
      </c>
      <c r="K211" s="101" t="n">
        <v>8087.71</v>
      </c>
      <c r="L211" s="101" t="n">
        <v>38446.32</v>
      </c>
      <c r="M211" s="101" t="n">
        <v>10269.721</v>
      </c>
      <c r="N211" s="101" t="n">
        <v>23248.88</v>
      </c>
      <c r="O211" s="101" t="n">
        <v>-14545.29</v>
      </c>
      <c r="P211" s="101" t="n">
        <v>-38938.12</v>
      </c>
      <c r="Q211" s="101" t="n">
        <v>6054.85</v>
      </c>
      <c r="R211" s="101"/>
      <c r="S211" s="0"/>
      <c r="T211" s="101"/>
      <c r="U211" s="101"/>
      <c r="V211" s="101"/>
      <c r="W211" s="101"/>
      <c r="X211" s="101"/>
      <c r="Y211" s="101"/>
      <c r="Z211" s="101"/>
      <c r="AA211" s="101"/>
    </row>
    <row r="212" customFormat="false" ht="15.75" hidden="false" customHeight="true" outlineLevel="0" collapsed="false">
      <c r="A212" s="101"/>
      <c r="B212" s="101" t="n">
        <v>6</v>
      </c>
      <c r="C212" s="101" t="n">
        <v>19</v>
      </c>
      <c r="D212" s="101" t="n">
        <v>13</v>
      </c>
      <c r="E212" s="101" t="n">
        <v>32</v>
      </c>
      <c r="F212" s="101" t="s">
        <v>235</v>
      </c>
      <c r="G212" s="101" t="str">
        <f aca="false">E212&amp;""&amp;F212</f>
        <v>32Al</v>
      </c>
      <c r="H212" s="101" t="n">
        <v>-11098.528</v>
      </c>
      <c r="I212" s="101" t="n">
        <v>4214.87</v>
      </c>
      <c r="J212" s="101" t="n">
        <v>15265.16</v>
      </c>
      <c r="K212" s="101" t="n">
        <v>11368.71</v>
      </c>
      <c r="L212" s="101" t="n">
        <v>34151.14</v>
      </c>
      <c r="M212" s="101" t="n">
        <v>12979.158</v>
      </c>
      <c r="N212" s="101" t="n">
        <v>13206.35</v>
      </c>
      <c r="O212" s="101" t="n">
        <v>-12535.13</v>
      </c>
      <c r="P212" s="101" t="n">
        <v>-30648.43</v>
      </c>
      <c r="Q212" s="101" t="n">
        <v>3779.19</v>
      </c>
      <c r="R212" s="101"/>
      <c r="S212" s="0"/>
      <c r="T212" s="101"/>
      <c r="U212" s="101"/>
      <c r="V212" s="101"/>
      <c r="W212" s="101"/>
      <c r="X212" s="101"/>
      <c r="Y212" s="101"/>
      <c r="Z212" s="101"/>
      <c r="AA212" s="101"/>
    </row>
    <row r="213" customFormat="false" ht="15.75" hidden="false" customHeight="true" outlineLevel="0" collapsed="false">
      <c r="A213" s="101"/>
      <c r="B213" s="101" t="n">
        <v>4</v>
      </c>
      <c r="C213" s="101" t="n">
        <v>18</v>
      </c>
      <c r="D213" s="101" t="n">
        <v>14</v>
      </c>
      <c r="E213" s="101" t="n">
        <v>32</v>
      </c>
      <c r="F213" s="101" t="s">
        <v>236</v>
      </c>
      <c r="G213" s="101" t="str">
        <f aca="false">E213&amp;""&amp;F213</f>
        <v>32Si</v>
      </c>
      <c r="H213" s="101" t="n">
        <v>-24077.686</v>
      </c>
      <c r="I213" s="101" t="n">
        <v>9199.97</v>
      </c>
      <c r="J213" s="101" t="n">
        <v>16411.68</v>
      </c>
      <c r="K213" s="101" t="n">
        <v>15787.36</v>
      </c>
      <c r="L213" s="101" t="n">
        <v>29771.9</v>
      </c>
      <c r="M213" s="101" t="n">
        <v>227.188</v>
      </c>
      <c r="N213" s="101" t="n">
        <v>1937.85</v>
      </c>
      <c r="O213" s="101" t="n">
        <v>-11483.87</v>
      </c>
      <c r="P213" s="101" t="n">
        <v>-28244.32</v>
      </c>
      <c r="Q213" s="101" t="n">
        <v>-7708.46</v>
      </c>
      <c r="R213" s="101"/>
      <c r="S213" s="0"/>
      <c r="T213" s="101"/>
      <c r="U213" s="101"/>
      <c r="V213" s="101"/>
      <c r="W213" s="101"/>
      <c r="X213" s="101"/>
      <c r="Y213" s="101"/>
      <c r="Z213" s="101"/>
      <c r="AA213" s="101"/>
    </row>
    <row r="214" customFormat="false" ht="15.75" hidden="false" customHeight="true" outlineLevel="0" collapsed="false">
      <c r="A214" s="101"/>
      <c r="B214" s="101" t="n">
        <v>2</v>
      </c>
      <c r="C214" s="101" t="n">
        <v>17</v>
      </c>
      <c r="D214" s="101" t="n">
        <v>15</v>
      </c>
      <c r="E214" s="101" t="n">
        <v>32</v>
      </c>
      <c r="F214" s="101" t="s">
        <v>237</v>
      </c>
      <c r="G214" s="101" t="str">
        <f aca="false">E214&amp;""&amp;F214</f>
        <v>32P</v>
      </c>
      <c r="H214" s="101" t="n">
        <v>-24304.874</v>
      </c>
      <c r="I214" s="101" t="n">
        <v>7935.65</v>
      </c>
      <c r="J214" s="101" t="n">
        <v>8644.81</v>
      </c>
      <c r="K214" s="101" t="n">
        <v>20246.9</v>
      </c>
      <c r="L214" s="101" t="n">
        <v>23010.36</v>
      </c>
      <c r="M214" s="101" t="n">
        <v>1710.66</v>
      </c>
      <c r="N214" s="101" t="n">
        <v>-10970.2</v>
      </c>
      <c r="O214" s="101" t="n">
        <v>-9879.26</v>
      </c>
      <c r="P214" s="101" t="n">
        <v>-16638.87</v>
      </c>
      <c r="Q214" s="101" t="n">
        <v>-13333.67</v>
      </c>
      <c r="R214" s="101"/>
      <c r="S214" s="0"/>
      <c r="T214" s="101"/>
      <c r="U214" s="101"/>
      <c r="V214" s="101"/>
      <c r="W214" s="101"/>
      <c r="X214" s="101"/>
      <c r="Y214" s="101"/>
      <c r="Z214" s="101"/>
      <c r="AA214" s="101"/>
    </row>
    <row r="215" customFormat="false" ht="15.75" hidden="false" customHeight="true" outlineLevel="0" collapsed="false">
      <c r="A215" s="101"/>
      <c r="B215" s="101" t="n">
        <v>0</v>
      </c>
      <c r="C215" s="101" t="n">
        <v>16</v>
      </c>
      <c r="D215" s="101" t="n">
        <v>16</v>
      </c>
      <c r="E215" s="101" t="n">
        <v>32</v>
      </c>
      <c r="F215" s="101" t="s">
        <v>238</v>
      </c>
      <c r="G215" s="101" t="str">
        <f aca="false">E215&amp;""&amp;F215</f>
        <v>32S</v>
      </c>
      <c r="H215" s="101" t="n">
        <v>-26015.53353</v>
      </c>
      <c r="I215" s="101" t="n">
        <v>15044.33</v>
      </c>
      <c r="J215" s="101" t="n">
        <v>8863.96</v>
      </c>
      <c r="K215" s="101" t="n">
        <v>28099.16</v>
      </c>
      <c r="L215" s="101" t="n">
        <v>16160.51</v>
      </c>
      <c r="M215" s="101" t="n">
        <v>-12680.859</v>
      </c>
      <c r="N215" s="101" t="n">
        <v>-23815.18</v>
      </c>
      <c r="O215" s="101" t="n">
        <v>-6947.65</v>
      </c>
      <c r="P215" s="101" t="n">
        <v>-10355.47</v>
      </c>
      <c r="Q215" s="101" t="n">
        <v>-27020.73</v>
      </c>
      <c r="R215" s="101"/>
      <c r="S215" s="0"/>
      <c r="T215" s="101"/>
      <c r="U215" s="101"/>
      <c r="V215" s="101"/>
      <c r="W215" s="101"/>
      <c r="X215" s="101"/>
      <c r="Y215" s="101"/>
      <c r="Z215" s="101"/>
      <c r="AA215" s="101"/>
    </row>
    <row r="216" customFormat="false" ht="15.75" hidden="false" customHeight="true" outlineLevel="0" collapsed="false">
      <c r="A216" s="101"/>
      <c r="B216" s="101" t="n">
        <v>-2</v>
      </c>
      <c r="C216" s="101" t="n">
        <v>15</v>
      </c>
      <c r="D216" s="101" t="n">
        <v>17</v>
      </c>
      <c r="E216" s="101" t="n">
        <v>32</v>
      </c>
      <c r="F216" s="101" t="s">
        <v>239</v>
      </c>
      <c r="G216" s="101" t="str">
        <f aca="false">E216&amp;""&amp;F216</f>
        <v>32Cl</v>
      </c>
      <c r="H216" s="101" t="n">
        <v>-13334.674</v>
      </c>
      <c r="I216" s="101" t="n">
        <v>14339.87</v>
      </c>
      <c r="J216" s="101" t="n">
        <v>1581.12</v>
      </c>
      <c r="K216" s="101" t="n">
        <v>33921.01</v>
      </c>
      <c r="L216" s="101" t="n">
        <v>7712.01</v>
      </c>
      <c r="M216" s="101" t="n">
        <v>-11134.323</v>
      </c>
      <c r="N216" s="101" t="n">
        <v>-34433.01</v>
      </c>
      <c r="O216" s="101" t="n">
        <v>-8611.85</v>
      </c>
      <c r="P216" s="101" t="n">
        <v>3816.9</v>
      </c>
      <c r="Q216" s="101" t="n">
        <v>-32700.01</v>
      </c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</row>
    <row r="217" customFormat="false" ht="15.75" hidden="false" customHeight="true" outlineLevel="0" collapsed="false">
      <c r="A217" s="101"/>
      <c r="B217" s="101" t="n">
        <v>-4</v>
      </c>
      <c r="C217" s="101" t="n">
        <v>14</v>
      </c>
      <c r="D217" s="101" t="n">
        <v>18</v>
      </c>
      <c r="E217" s="101" t="n">
        <v>32</v>
      </c>
      <c r="F217" s="101" t="s">
        <v>240</v>
      </c>
      <c r="G217" s="101" t="str">
        <f aca="false">E217&amp;""&amp;F217</f>
        <v>32Ar</v>
      </c>
      <c r="H217" s="101" t="n">
        <v>-2200.351</v>
      </c>
      <c r="I217" s="101" t="n">
        <v>21566.01</v>
      </c>
      <c r="J217" s="101" t="n">
        <v>2423.2</v>
      </c>
      <c r="K217" s="101" t="n">
        <v>39833.01</v>
      </c>
      <c r="L217" s="101" t="n">
        <v>2719.28</v>
      </c>
      <c r="M217" s="101" t="n">
        <v>-23299.01</v>
      </c>
      <c r="N217" s="101"/>
      <c r="O217" s="101" t="n">
        <v>-8698.47</v>
      </c>
      <c r="P217" s="101" t="n">
        <v>9553.2</v>
      </c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</row>
    <row r="218" customFormat="false" ht="15.75" hidden="false" customHeight="true" outlineLevel="0" collapsed="false">
      <c r="A218" s="101"/>
      <c r="B218" s="101" t="n">
        <v>-6</v>
      </c>
      <c r="C218" s="101" t="n">
        <v>13</v>
      </c>
      <c r="D218" s="101" t="n">
        <v>19</v>
      </c>
      <c r="E218" s="101" t="n">
        <v>32</v>
      </c>
      <c r="F218" s="101" t="s">
        <v>241</v>
      </c>
      <c r="G218" s="101" t="str">
        <f aca="false">E218&amp;""&amp;F218</f>
        <v>32K</v>
      </c>
      <c r="H218" s="101" t="n">
        <v>21098.01</v>
      </c>
      <c r="I218" s="101"/>
      <c r="J218" s="101" t="n">
        <v>-2515.01</v>
      </c>
      <c r="K218" s="101"/>
      <c r="L218" s="101" t="n">
        <v>-2077.01</v>
      </c>
      <c r="M218" s="101"/>
      <c r="N218" s="101"/>
      <c r="O218" s="101" t="n">
        <v>-8843.01</v>
      </c>
      <c r="P218" s="101" t="n">
        <v>20875.01</v>
      </c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</row>
    <row r="219" customFormat="false" ht="15.75" hidden="false" customHeight="true" outlineLevel="0" collapsed="false">
      <c r="A219" s="101"/>
      <c r="B219" s="101" t="n">
        <v>13</v>
      </c>
      <c r="C219" s="101" t="n">
        <v>23</v>
      </c>
      <c r="D219" s="101" t="n">
        <v>10</v>
      </c>
      <c r="E219" s="101" t="n">
        <v>33</v>
      </c>
      <c r="F219" s="101" t="s">
        <v>232</v>
      </c>
      <c r="G219" s="101" t="str">
        <f aca="false">E219&amp;""&amp;F219</f>
        <v>33Ne</v>
      </c>
      <c r="H219" s="101" t="n">
        <v>45997.01</v>
      </c>
      <c r="I219" s="101" t="n">
        <v>-927.01</v>
      </c>
      <c r="J219" s="101"/>
      <c r="K219" s="101" t="n">
        <v>966.01</v>
      </c>
      <c r="L219" s="101"/>
      <c r="M219" s="101" t="n">
        <v>22030.01</v>
      </c>
      <c r="N219" s="101" t="n">
        <v>41035.01</v>
      </c>
      <c r="O219" s="101"/>
      <c r="P219" s="101"/>
      <c r="Q219" s="101" t="n">
        <v>19116.01</v>
      </c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</row>
    <row r="220" customFormat="false" ht="15.75" hidden="false" customHeight="true" outlineLevel="0" collapsed="false">
      <c r="A220" s="101"/>
      <c r="B220" s="101" t="n">
        <v>11</v>
      </c>
      <c r="C220" s="101" t="n">
        <v>22</v>
      </c>
      <c r="D220" s="101" t="n">
        <v>11</v>
      </c>
      <c r="E220" s="101" t="n">
        <v>33</v>
      </c>
      <c r="F220" s="101" t="s">
        <v>233</v>
      </c>
      <c r="G220" s="101" t="str">
        <f aca="false">E220&amp;""&amp;F220</f>
        <v>33Na</v>
      </c>
      <c r="H220" s="101" t="n">
        <v>23967.01</v>
      </c>
      <c r="I220" s="101" t="n">
        <v>2914.01</v>
      </c>
      <c r="J220" s="101" t="n">
        <v>20321.01</v>
      </c>
      <c r="K220" s="101" t="n">
        <v>4436.01</v>
      </c>
      <c r="L220" s="101" t="n">
        <v>46229.01</v>
      </c>
      <c r="M220" s="101" t="n">
        <v>19005.01</v>
      </c>
      <c r="N220" s="101" t="n">
        <v>32436.01</v>
      </c>
      <c r="O220" s="101" t="n">
        <v>-18083.01</v>
      </c>
      <c r="P220" s="101"/>
      <c r="Q220" s="101" t="n">
        <v>16725.01</v>
      </c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</row>
    <row r="221" customFormat="false" ht="15.75" hidden="false" customHeight="true" outlineLevel="0" collapsed="false">
      <c r="A221" s="101"/>
      <c r="B221" s="101" t="n">
        <v>9</v>
      </c>
      <c r="C221" s="101" t="n">
        <v>21</v>
      </c>
      <c r="D221" s="101" t="n">
        <v>12</v>
      </c>
      <c r="E221" s="101" t="n">
        <v>33</v>
      </c>
      <c r="F221" s="101" t="s">
        <v>234</v>
      </c>
      <c r="G221" s="101" t="str">
        <f aca="false">E221&amp;""&amp;F221</f>
        <v>33Mg</v>
      </c>
      <c r="H221" s="101" t="n">
        <v>4962.204</v>
      </c>
      <c r="I221" s="101" t="n">
        <v>2280.31</v>
      </c>
      <c r="J221" s="101" t="n">
        <v>21136.43</v>
      </c>
      <c r="K221" s="101" t="n">
        <v>8058.09</v>
      </c>
      <c r="L221" s="101" t="n">
        <v>40436.08</v>
      </c>
      <c r="M221" s="101" t="n">
        <v>13430.437</v>
      </c>
      <c r="N221" s="101" t="n">
        <v>25476.53</v>
      </c>
      <c r="O221" s="101" t="n">
        <v>-15862.51</v>
      </c>
      <c r="P221" s="101" t="n">
        <v>-39326.01</v>
      </c>
      <c r="Q221" s="101" t="n">
        <v>7989.42</v>
      </c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</row>
    <row r="222" customFormat="false" ht="15.75" hidden="false" customHeight="true" outlineLevel="0" collapsed="false">
      <c r="A222" s="101"/>
      <c r="B222" s="101" t="n">
        <v>7</v>
      </c>
      <c r="C222" s="101" t="n">
        <v>20</v>
      </c>
      <c r="D222" s="101" t="n">
        <v>13</v>
      </c>
      <c r="E222" s="101" t="n">
        <v>33</v>
      </c>
      <c r="F222" s="101" t="s">
        <v>235</v>
      </c>
      <c r="G222" s="101" t="str">
        <f aca="false">E222&amp;""&amp;F222</f>
        <v>33Al</v>
      </c>
      <c r="H222" s="101" t="n">
        <v>-8468.233</v>
      </c>
      <c r="I222" s="101" t="n">
        <v>5441.02</v>
      </c>
      <c r="J222" s="101" t="n">
        <v>14928.4</v>
      </c>
      <c r="K222" s="101" t="n">
        <v>9655.89</v>
      </c>
      <c r="L222" s="101" t="n">
        <v>35307.11</v>
      </c>
      <c r="M222" s="101" t="n">
        <v>12046.093</v>
      </c>
      <c r="N222" s="101" t="n">
        <v>17869.11</v>
      </c>
      <c r="O222" s="101" t="n">
        <v>-13573.12</v>
      </c>
      <c r="P222" s="101" t="n">
        <v>-34566.86</v>
      </c>
      <c r="Q222" s="101" t="n">
        <v>7538.14</v>
      </c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</row>
    <row r="223" customFormat="false" ht="15.75" hidden="false" customHeight="true" outlineLevel="0" collapsed="false">
      <c r="A223" s="101"/>
      <c r="B223" s="101" t="n">
        <v>5</v>
      </c>
      <c r="C223" s="101" t="n">
        <v>19</v>
      </c>
      <c r="D223" s="101" t="n">
        <v>14</v>
      </c>
      <c r="E223" s="101" t="n">
        <v>33</v>
      </c>
      <c r="F223" s="101" t="s">
        <v>236</v>
      </c>
      <c r="G223" s="101" t="str">
        <f aca="false">E223&amp;""&amp;F223</f>
        <v>33Si</v>
      </c>
      <c r="H223" s="101" t="n">
        <v>-20514.326</v>
      </c>
      <c r="I223" s="101" t="n">
        <v>4507.96</v>
      </c>
      <c r="J223" s="101" t="n">
        <v>16704.77</v>
      </c>
      <c r="K223" s="101" t="n">
        <v>13707.92</v>
      </c>
      <c r="L223" s="101" t="n">
        <v>31969.93</v>
      </c>
      <c r="M223" s="101" t="n">
        <v>5823.021</v>
      </c>
      <c r="N223" s="101" t="n">
        <v>6071.53</v>
      </c>
      <c r="O223" s="101" t="n">
        <v>-12336.41</v>
      </c>
      <c r="P223" s="101" t="n">
        <v>-26974.49</v>
      </c>
      <c r="Q223" s="101" t="n">
        <v>-4280.77</v>
      </c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</row>
    <row r="224" customFormat="false" ht="15.75" hidden="false" customHeight="true" outlineLevel="0" collapsed="false">
      <c r="A224" s="101"/>
      <c r="B224" s="101" t="n">
        <v>3</v>
      </c>
      <c r="C224" s="101" t="n">
        <v>18</v>
      </c>
      <c r="D224" s="101" t="n">
        <v>15</v>
      </c>
      <c r="E224" s="101" t="n">
        <v>33</v>
      </c>
      <c r="F224" s="101" t="s">
        <v>237</v>
      </c>
      <c r="G224" s="101" t="str">
        <f aca="false">E224&amp;""&amp;F224</f>
        <v>33P</v>
      </c>
      <c r="H224" s="101" t="n">
        <v>-26337.346</v>
      </c>
      <c r="I224" s="101" t="n">
        <v>10103.79</v>
      </c>
      <c r="J224" s="101" t="n">
        <v>9548.63</v>
      </c>
      <c r="K224" s="101" t="n">
        <v>18039.44</v>
      </c>
      <c r="L224" s="101" t="n">
        <v>25960.31</v>
      </c>
      <c r="M224" s="101" t="n">
        <v>248.508</v>
      </c>
      <c r="N224" s="101" t="n">
        <v>-5334.01</v>
      </c>
      <c r="O224" s="101" t="n">
        <v>-10557.6</v>
      </c>
      <c r="P224" s="101" t="n">
        <v>-22527.79</v>
      </c>
      <c r="Q224" s="101" t="n">
        <v>-8393.13</v>
      </c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</row>
    <row r="225" customFormat="false" ht="15.75" hidden="false" customHeight="true" outlineLevel="0" collapsed="false">
      <c r="A225" s="101"/>
      <c r="B225" s="101" t="n">
        <v>1</v>
      </c>
      <c r="C225" s="101" t="n">
        <v>17</v>
      </c>
      <c r="D225" s="101" t="n">
        <v>16</v>
      </c>
      <c r="E225" s="101" t="n">
        <v>33</v>
      </c>
      <c r="F225" s="101" t="s">
        <v>238</v>
      </c>
      <c r="G225" s="101" t="str">
        <f aca="false">E225&amp;""&amp;F225</f>
        <v>33S</v>
      </c>
      <c r="H225" s="101" t="n">
        <v>-26585.85432</v>
      </c>
      <c r="I225" s="101" t="n">
        <v>8641.64</v>
      </c>
      <c r="J225" s="101" t="n">
        <v>9569.95</v>
      </c>
      <c r="K225" s="101" t="n">
        <v>23685.96</v>
      </c>
      <c r="L225" s="101" t="n">
        <v>18214.76</v>
      </c>
      <c r="M225" s="101" t="n">
        <v>-5582.517</v>
      </c>
      <c r="N225" s="101" t="n">
        <v>-17201.56</v>
      </c>
      <c r="O225" s="101" t="n">
        <v>-7115.69</v>
      </c>
      <c r="P225" s="101" t="n">
        <v>-9797.14</v>
      </c>
      <c r="Q225" s="101" t="n">
        <v>-21322.5</v>
      </c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</row>
    <row r="226" customFormat="false" ht="15.75" hidden="false" customHeight="true" outlineLevel="0" collapsed="false">
      <c r="A226" s="101"/>
      <c r="B226" s="101" t="n">
        <v>-1</v>
      </c>
      <c r="C226" s="101" t="n">
        <v>16</v>
      </c>
      <c r="D226" s="101" t="n">
        <v>17</v>
      </c>
      <c r="E226" s="101" t="n">
        <v>33</v>
      </c>
      <c r="F226" s="101" t="s">
        <v>239</v>
      </c>
      <c r="G226" s="101" t="str">
        <f aca="false">E226&amp;""&amp;F226</f>
        <v>33Cl</v>
      </c>
      <c r="H226" s="101" t="n">
        <v>-21003.337</v>
      </c>
      <c r="I226" s="101" t="n">
        <v>15739.98</v>
      </c>
      <c r="J226" s="101" t="n">
        <v>2276.77</v>
      </c>
      <c r="K226" s="101" t="n">
        <v>30079.85</v>
      </c>
      <c r="L226" s="101" t="n">
        <v>11140.74</v>
      </c>
      <c r="M226" s="101" t="n">
        <v>-11619.044</v>
      </c>
      <c r="N226" s="101" t="n">
        <v>-28045.01</v>
      </c>
      <c r="O226" s="101" t="n">
        <v>-6475.8</v>
      </c>
      <c r="P226" s="101" t="n">
        <v>-3987.43</v>
      </c>
      <c r="Q226" s="101" t="n">
        <v>-26874.3</v>
      </c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</row>
    <row r="227" customFormat="false" ht="15.75" hidden="false" customHeight="true" outlineLevel="0" collapsed="false">
      <c r="A227" s="101"/>
      <c r="B227" s="101" t="n">
        <v>-3</v>
      </c>
      <c r="C227" s="101" t="n">
        <v>15</v>
      </c>
      <c r="D227" s="101" t="n">
        <v>18</v>
      </c>
      <c r="E227" s="101" t="n">
        <v>33</v>
      </c>
      <c r="F227" s="101" t="s">
        <v>240</v>
      </c>
      <c r="G227" s="101" t="str">
        <f aca="false">E227&amp;""&amp;F227</f>
        <v>33Ar</v>
      </c>
      <c r="H227" s="101" t="n">
        <v>-9384.293</v>
      </c>
      <c r="I227" s="101" t="n">
        <v>15255.26</v>
      </c>
      <c r="J227" s="101" t="n">
        <v>3338.59</v>
      </c>
      <c r="K227" s="101" t="n">
        <v>36821.01</v>
      </c>
      <c r="L227" s="101" t="n">
        <v>4919.71</v>
      </c>
      <c r="M227" s="101" t="n">
        <v>-16426.01</v>
      </c>
      <c r="N227" s="101"/>
      <c r="O227" s="101" t="n">
        <v>-8652.8</v>
      </c>
      <c r="P227" s="101" t="n">
        <v>9342.27</v>
      </c>
      <c r="Q227" s="101" t="n">
        <v>-38554.01</v>
      </c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</row>
    <row r="228" customFormat="false" ht="15.75" hidden="false" customHeight="true" outlineLevel="0" collapsed="false">
      <c r="A228" s="101"/>
      <c r="B228" s="101" t="n">
        <v>-5</v>
      </c>
      <c r="C228" s="101" t="n">
        <v>14</v>
      </c>
      <c r="D228" s="101" t="n">
        <v>19</v>
      </c>
      <c r="E228" s="101" t="n">
        <v>33</v>
      </c>
      <c r="F228" s="101" t="s">
        <v>241</v>
      </c>
      <c r="G228" s="101" t="str">
        <f aca="false">E228&amp;""&amp;F228</f>
        <v>33K</v>
      </c>
      <c r="H228" s="101" t="n">
        <v>7042.01</v>
      </c>
      <c r="I228" s="101" t="n">
        <v>22128.01</v>
      </c>
      <c r="J228" s="101" t="n">
        <v>-1953.01</v>
      </c>
      <c r="K228" s="101"/>
      <c r="L228" s="101" t="n">
        <v>470.01</v>
      </c>
      <c r="M228" s="101"/>
      <c r="N228" s="101"/>
      <c r="O228" s="101" t="n">
        <v>-9150.01</v>
      </c>
      <c r="P228" s="101" t="n">
        <v>13088.01</v>
      </c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</row>
    <row r="229" customFormat="false" ht="15.75" hidden="false" customHeight="true" outlineLevel="0" collapsed="false">
      <c r="A229" s="101"/>
      <c r="B229" s="101" t="n">
        <v>14</v>
      </c>
      <c r="C229" s="101" t="n">
        <v>24</v>
      </c>
      <c r="D229" s="101" t="n">
        <v>10</v>
      </c>
      <c r="E229" s="101" t="n">
        <v>34</v>
      </c>
      <c r="F229" s="101" t="s">
        <v>232</v>
      </c>
      <c r="G229" s="101" t="str">
        <f aca="false">E229&amp;""&amp;F229</f>
        <v>34Ne</v>
      </c>
      <c r="H229" s="101" t="n">
        <v>52842.01</v>
      </c>
      <c r="I229" s="101" t="n">
        <v>1227.01</v>
      </c>
      <c r="J229" s="101"/>
      <c r="K229" s="101" t="n">
        <v>300.01</v>
      </c>
      <c r="L229" s="101"/>
      <c r="M229" s="101" t="n">
        <v>21553.01</v>
      </c>
      <c r="N229" s="101" t="n">
        <v>44518.01</v>
      </c>
      <c r="O229" s="101"/>
      <c r="P229" s="101"/>
      <c r="Q229" s="101" t="n">
        <v>20803.01</v>
      </c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</row>
    <row r="230" customFormat="false" ht="15.75" hidden="false" customHeight="true" outlineLevel="0" collapsed="false">
      <c r="A230" s="101"/>
      <c r="B230" s="101" t="n">
        <v>12</v>
      </c>
      <c r="C230" s="101" t="n">
        <v>23</v>
      </c>
      <c r="D230" s="101" t="n">
        <v>11</v>
      </c>
      <c r="E230" s="101" t="n">
        <v>34</v>
      </c>
      <c r="F230" s="101" t="s">
        <v>233</v>
      </c>
      <c r="G230" s="101" t="str">
        <f aca="false">E230&amp;""&amp;F230</f>
        <v>34Na</v>
      </c>
      <c r="H230" s="101" t="n">
        <v>31289.01</v>
      </c>
      <c r="I230" s="101" t="n">
        <v>750.01</v>
      </c>
      <c r="J230" s="101" t="n">
        <v>21997.01</v>
      </c>
      <c r="K230" s="101" t="n">
        <v>3663.01</v>
      </c>
      <c r="L230" s="101"/>
      <c r="M230" s="101" t="n">
        <v>22966.01</v>
      </c>
      <c r="N230" s="101" t="n">
        <v>34358.01</v>
      </c>
      <c r="O230" s="101" t="n">
        <v>-19248.01</v>
      </c>
      <c r="P230" s="101"/>
      <c r="Q230" s="101" t="n">
        <v>18255.01</v>
      </c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</row>
    <row r="231" customFormat="false" ht="15.75" hidden="false" customHeight="true" outlineLevel="0" collapsed="false">
      <c r="A231" s="101"/>
      <c r="B231" s="101" t="n">
        <v>10</v>
      </c>
      <c r="C231" s="101" t="n">
        <v>22</v>
      </c>
      <c r="D231" s="101" t="n">
        <v>12</v>
      </c>
      <c r="E231" s="101" t="n">
        <v>34</v>
      </c>
      <c r="F231" s="101" t="s">
        <v>234</v>
      </c>
      <c r="G231" s="101" t="str">
        <f aca="false">E231&amp;""&amp;F231</f>
        <v>34Mg</v>
      </c>
      <c r="H231" s="101" t="n">
        <v>8323.347</v>
      </c>
      <c r="I231" s="101" t="n">
        <v>4710.17</v>
      </c>
      <c r="J231" s="101" t="n">
        <v>22933.01</v>
      </c>
      <c r="K231" s="101" t="n">
        <v>6990.48</v>
      </c>
      <c r="L231" s="101" t="n">
        <v>43254.01</v>
      </c>
      <c r="M231" s="101" t="n">
        <v>11392.249</v>
      </c>
      <c r="N231" s="101" t="n">
        <v>28280.08</v>
      </c>
      <c r="O231" s="101" t="n">
        <v>-17141.14</v>
      </c>
      <c r="P231" s="101" t="n">
        <v>-44963.01</v>
      </c>
      <c r="Q231" s="101" t="n">
        <v>8720.26</v>
      </c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</row>
    <row r="232" customFormat="false" ht="15.75" hidden="false" customHeight="true" outlineLevel="0" collapsed="false">
      <c r="A232" s="101"/>
      <c r="B232" s="101" t="n">
        <v>8</v>
      </c>
      <c r="C232" s="101" t="n">
        <v>21</v>
      </c>
      <c r="D232" s="101" t="n">
        <v>13</v>
      </c>
      <c r="E232" s="101" t="n">
        <v>34</v>
      </c>
      <c r="F232" s="101" t="s">
        <v>235</v>
      </c>
      <c r="G232" s="101" t="str">
        <f aca="false">E232&amp;""&amp;F232</f>
        <v>34Al</v>
      </c>
      <c r="H232" s="101" t="n">
        <v>-3068.901</v>
      </c>
      <c r="I232" s="101" t="n">
        <v>2671.99</v>
      </c>
      <c r="J232" s="101" t="n">
        <v>15320.08</v>
      </c>
      <c r="K232" s="101" t="n">
        <v>8113.01</v>
      </c>
      <c r="L232" s="101" t="n">
        <v>36456.5</v>
      </c>
      <c r="M232" s="101" t="n">
        <v>16887.828</v>
      </c>
      <c r="N232" s="101" t="n">
        <v>21479.8</v>
      </c>
      <c r="O232" s="101" t="n">
        <v>-13968.49</v>
      </c>
      <c r="P232" s="101" t="n">
        <v>-34325.01</v>
      </c>
      <c r="Q232" s="101" t="n">
        <v>9374.11</v>
      </c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</row>
    <row r="233" customFormat="false" ht="15.75" hidden="false" customHeight="true" outlineLevel="0" collapsed="false">
      <c r="A233" s="101"/>
      <c r="B233" s="101" t="n">
        <v>6</v>
      </c>
      <c r="C233" s="101" t="n">
        <v>20</v>
      </c>
      <c r="D233" s="101" t="n">
        <v>14</v>
      </c>
      <c r="E233" s="101" t="n">
        <v>34</v>
      </c>
      <c r="F233" s="101" t="s">
        <v>236</v>
      </c>
      <c r="G233" s="101" t="str">
        <f aca="false">E233&amp;""&amp;F233</f>
        <v>34Si</v>
      </c>
      <c r="H233" s="101" t="n">
        <v>-19956.729</v>
      </c>
      <c r="I233" s="101" t="n">
        <v>7513.72</v>
      </c>
      <c r="J233" s="101" t="n">
        <v>18777.47</v>
      </c>
      <c r="K233" s="101" t="n">
        <v>12021.68</v>
      </c>
      <c r="L233" s="101" t="n">
        <v>33705.86</v>
      </c>
      <c r="M233" s="101" t="n">
        <v>4591.97</v>
      </c>
      <c r="N233" s="101" t="n">
        <v>9974.96</v>
      </c>
      <c r="O233" s="101" t="n">
        <v>-13497.92</v>
      </c>
      <c r="P233" s="101" t="n">
        <v>-32207.9</v>
      </c>
      <c r="Q233" s="101" t="n">
        <v>-1690.7</v>
      </c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</row>
    <row r="234" customFormat="false" ht="15.75" hidden="false" customHeight="true" outlineLevel="0" collapsed="false">
      <c r="A234" s="101"/>
      <c r="B234" s="101" t="n">
        <v>4</v>
      </c>
      <c r="C234" s="101" t="n">
        <v>19</v>
      </c>
      <c r="D234" s="101" t="n">
        <v>15</v>
      </c>
      <c r="E234" s="101" t="n">
        <v>34</v>
      </c>
      <c r="F234" s="101" t="s">
        <v>237</v>
      </c>
      <c r="G234" s="101" t="str">
        <f aca="false">E234&amp;""&amp;F234</f>
        <v>34P</v>
      </c>
      <c r="H234" s="101" t="n">
        <v>-24548.698</v>
      </c>
      <c r="I234" s="101" t="n">
        <v>6282.67</v>
      </c>
      <c r="J234" s="101" t="n">
        <v>11323.34</v>
      </c>
      <c r="K234" s="101" t="n">
        <v>16386.46</v>
      </c>
      <c r="L234" s="101" t="n">
        <v>28028.11</v>
      </c>
      <c r="M234" s="101" t="n">
        <v>5382.994</v>
      </c>
      <c r="N234" s="101" t="n">
        <v>-108.61</v>
      </c>
      <c r="O234" s="101" t="n">
        <v>-11101.16</v>
      </c>
      <c r="P234" s="101" t="n">
        <v>-23369.44</v>
      </c>
      <c r="Q234" s="101" t="n">
        <v>-6034.16</v>
      </c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</row>
    <row r="235" customFormat="false" ht="15.75" hidden="false" customHeight="true" outlineLevel="0" collapsed="false">
      <c r="A235" s="101"/>
      <c r="B235" s="101" t="n">
        <v>2</v>
      </c>
      <c r="C235" s="101" t="n">
        <v>18</v>
      </c>
      <c r="D235" s="101" t="n">
        <v>16</v>
      </c>
      <c r="E235" s="101" t="n">
        <v>34</v>
      </c>
      <c r="F235" s="101" t="s">
        <v>238</v>
      </c>
      <c r="G235" s="101" t="str">
        <f aca="false">E235&amp;""&amp;F235</f>
        <v>34S</v>
      </c>
      <c r="H235" s="101" t="n">
        <v>-29931.693</v>
      </c>
      <c r="I235" s="101" t="n">
        <v>11417.16</v>
      </c>
      <c r="J235" s="101" t="n">
        <v>10883.32</v>
      </c>
      <c r="K235" s="101" t="n">
        <v>20058.79</v>
      </c>
      <c r="L235" s="101" t="n">
        <v>20431.95</v>
      </c>
      <c r="M235" s="101" t="n">
        <v>-5491.605</v>
      </c>
      <c r="N235" s="101" t="n">
        <v>-11553.4</v>
      </c>
      <c r="O235" s="101" t="n">
        <v>-7923.65</v>
      </c>
      <c r="P235" s="101" t="n">
        <v>-16706.34</v>
      </c>
      <c r="Q235" s="101" t="n">
        <v>-16999.67</v>
      </c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</row>
    <row r="236" customFormat="false" ht="15.75" hidden="false" customHeight="true" outlineLevel="0" collapsed="false">
      <c r="A236" s="101"/>
      <c r="B236" s="101" t="n">
        <v>0</v>
      </c>
      <c r="C236" s="101" t="n">
        <v>17</v>
      </c>
      <c r="D236" s="101" t="n">
        <v>17</v>
      </c>
      <c r="E236" s="101" t="n">
        <v>34</v>
      </c>
      <c r="F236" s="101" t="s">
        <v>239</v>
      </c>
      <c r="G236" s="101" t="str">
        <f aca="false">E236&amp;""&amp;F236</f>
        <v>34Cl</v>
      </c>
      <c r="H236" s="101" t="n">
        <v>-24440.087</v>
      </c>
      <c r="I236" s="101" t="n">
        <v>11508.07</v>
      </c>
      <c r="J236" s="101" t="n">
        <v>5143.2</v>
      </c>
      <c r="K236" s="101" t="n">
        <v>27248.05</v>
      </c>
      <c r="L236" s="101" t="n">
        <v>14713.15</v>
      </c>
      <c r="M236" s="101" t="n">
        <v>-6061.795</v>
      </c>
      <c r="N236" s="101" t="n">
        <v>-23220.01</v>
      </c>
      <c r="O236" s="101" t="n">
        <v>-6664.39</v>
      </c>
      <c r="P236" s="101" t="n">
        <v>-5391.71</v>
      </c>
      <c r="Q236" s="101" t="n">
        <v>-23127.11</v>
      </c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</row>
    <row r="237" customFormat="false" ht="15.75" hidden="false" customHeight="true" outlineLevel="0" collapsed="false">
      <c r="A237" s="101"/>
      <c r="B237" s="101" t="n">
        <v>-2</v>
      </c>
      <c r="C237" s="101" t="n">
        <v>16</v>
      </c>
      <c r="D237" s="101" t="n">
        <v>18</v>
      </c>
      <c r="E237" s="101" t="n">
        <v>34</v>
      </c>
      <c r="F237" s="101" t="s">
        <v>240</v>
      </c>
      <c r="G237" s="101" t="str">
        <f aca="false">E237&amp;""&amp;F237</f>
        <v>34Ar</v>
      </c>
      <c r="H237" s="101" t="n">
        <v>-18378.293</v>
      </c>
      <c r="I237" s="101" t="n">
        <v>17065.32</v>
      </c>
      <c r="J237" s="101" t="n">
        <v>4663.93</v>
      </c>
      <c r="K237" s="101" t="n">
        <v>32320.58</v>
      </c>
      <c r="L237" s="101" t="n">
        <v>6940.7</v>
      </c>
      <c r="M237" s="101" t="n">
        <v>-17158.01</v>
      </c>
      <c r="N237" s="101" t="n">
        <v>-32230.01</v>
      </c>
      <c r="O237" s="101" t="n">
        <v>-6744.2</v>
      </c>
      <c r="P237" s="101" t="n">
        <v>918.59</v>
      </c>
      <c r="Q237" s="101" t="n">
        <v>-33492.01</v>
      </c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</row>
    <row r="238" customFormat="false" ht="15.75" hidden="false" customHeight="true" outlineLevel="0" collapsed="false">
      <c r="A238" s="101"/>
      <c r="B238" s="101" t="n">
        <v>-4</v>
      </c>
      <c r="C238" s="101" t="n">
        <v>15</v>
      </c>
      <c r="D238" s="101" t="n">
        <v>19</v>
      </c>
      <c r="E238" s="101" t="n">
        <v>34</v>
      </c>
      <c r="F238" s="101" t="s">
        <v>241</v>
      </c>
      <c r="G238" s="101" t="str">
        <f aca="false">E238&amp;""&amp;F238</f>
        <v>34K</v>
      </c>
      <c r="H238" s="101" t="n">
        <v>-1220.01</v>
      </c>
      <c r="I238" s="101" t="n">
        <v>16334.01</v>
      </c>
      <c r="J238" s="101" t="n">
        <v>-875.01</v>
      </c>
      <c r="K238" s="101" t="n">
        <v>38461.01</v>
      </c>
      <c r="L238" s="101" t="n">
        <v>2464.01</v>
      </c>
      <c r="M238" s="101" t="n">
        <v>-15072.01</v>
      </c>
      <c r="N238" s="101"/>
      <c r="O238" s="101" t="n">
        <v>-8088.01</v>
      </c>
      <c r="P238" s="101" t="n">
        <v>12494.01</v>
      </c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</row>
    <row r="239" customFormat="false" ht="15.75" hidden="false" customHeight="true" outlineLevel="0" collapsed="false">
      <c r="A239" s="101"/>
      <c r="B239" s="101" t="n">
        <v>-6</v>
      </c>
      <c r="C239" s="101" t="n">
        <v>14</v>
      </c>
      <c r="D239" s="101" t="n">
        <v>20</v>
      </c>
      <c r="E239" s="101" t="n">
        <v>34</v>
      </c>
      <c r="F239" s="101" t="s">
        <v>242</v>
      </c>
      <c r="G239" s="101" t="str">
        <f aca="false">E239&amp;""&amp;F239</f>
        <v>34Ca</v>
      </c>
      <c r="H239" s="101" t="n">
        <v>13851.01</v>
      </c>
      <c r="I239" s="101"/>
      <c r="J239" s="101" t="n">
        <v>480.01</v>
      </c>
      <c r="K239" s="101"/>
      <c r="L239" s="101" t="n">
        <v>-1474.01</v>
      </c>
      <c r="M239" s="101"/>
      <c r="N239" s="101"/>
      <c r="O239" s="101" t="n">
        <v>-10063.01</v>
      </c>
      <c r="P239" s="101" t="n">
        <v>15947.01</v>
      </c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</row>
    <row r="240" customFormat="false" ht="15.75" hidden="false" customHeight="true" outlineLevel="0" collapsed="false">
      <c r="A240" s="101"/>
      <c r="B240" s="101" t="n">
        <v>13</v>
      </c>
      <c r="C240" s="101" t="n">
        <v>24</v>
      </c>
      <c r="D240" s="101" t="n">
        <v>11</v>
      </c>
      <c r="E240" s="101" t="n">
        <v>35</v>
      </c>
      <c r="F240" s="101" t="s">
        <v>233</v>
      </c>
      <c r="G240" s="101" t="str">
        <f aca="false">E240&amp;""&amp;F240</f>
        <v>35Na</v>
      </c>
      <c r="H240" s="101" t="n">
        <v>37840.01</v>
      </c>
      <c r="I240" s="101" t="n">
        <v>1520.01</v>
      </c>
      <c r="J240" s="101" t="n">
        <v>22290.01</v>
      </c>
      <c r="K240" s="101" t="n">
        <v>2270.01</v>
      </c>
      <c r="L240" s="101"/>
      <c r="M240" s="101" t="n">
        <v>22200.01</v>
      </c>
      <c r="N240" s="101" t="n">
        <v>38060.01</v>
      </c>
      <c r="O240" s="101" t="n">
        <v>-20203.01</v>
      </c>
      <c r="P240" s="101"/>
      <c r="Q240" s="101" t="n">
        <v>21446.01</v>
      </c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</row>
    <row r="241" customFormat="false" ht="15.75" hidden="false" customHeight="true" outlineLevel="0" collapsed="false">
      <c r="A241" s="101"/>
      <c r="B241" s="101" t="n">
        <v>11</v>
      </c>
      <c r="C241" s="101" t="n">
        <v>23</v>
      </c>
      <c r="D241" s="101" t="n">
        <v>12</v>
      </c>
      <c r="E241" s="101" t="n">
        <v>35</v>
      </c>
      <c r="F241" s="101" t="s">
        <v>234</v>
      </c>
      <c r="G241" s="101" t="str">
        <f aca="false">E241&amp;""&amp;F241</f>
        <v>35Mg</v>
      </c>
      <c r="H241" s="101" t="n">
        <v>15639.784</v>
      </c>
      <c r="I241" s="101" t="n">
        <v>754.88</v>
      </c>
      <c r="J241" s="101" t="n">
        <v>22938.01</v>
      </c>
      <c r="K241" s="101" t="n">
        <v>5465.05</v>
      </c>
      <c r="L241" s="101" t="n">
        <v>44935.01</v>
      </c>
      <c r="M241" s="101" t="n">
        <v>15859.617</v>
      </c>
      <c r="N241" s="101" t="n">
        <v>30000.18</v>
      </c>
      <c r="O241" s="101" t="n">
        <v>-17605.47</v>
      </c>
      <c r="P241" s="101" t="n">
        <v>-44491.01</v>
      </c>
      <c r="Q241" s="101" t="n">
        <v>10637.37</v>
      </c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</row>
    <row r="242" customFormat="false" ht="15.75" hidden="false" customHeight="true" outlineLevel="0" collapsed="false">
      <c r="A242" s="101"/>
      <c r="B242" s="101" t="n">
        <v>9</v>
      </c>
      <c r="C242" s="101" t="n">
        <v>22</v>
      </c>
      <c r="D242" s="101" t="n">
        <v>13</v>
      </c>
      <c r="E242" s="101" t="n">
        <v>35</v>
      </c>
      <c r="F242" s="101" t="s">
        <v>235</v>
      </c>
      <c r="G242" s="101" t="str">
        <f aca="false">E242&amp;""&amp;F242</f>
        <v>35Al</v>
      </c>
      <c r="H242" s="101" t="n">
        <v>-219.833</v>
      </c>
      <c r="I242" s="101" t="n">
        <v>5222.25</v>
      </c>
      <c r="J242" s="101" t="n">
        <v>15832.15</v>
      </c>
      <c r="K242" s="101" t="n">
        <v>7894.23</v>
      </c>
      <c r="L242" s="101" t="n">
        <v>38765.01</v>
      </c>
      <c r="M242" s="101" t="n">
        <v>14140.566</v>
      </c>
      <c r="N242" s="101" t="n">
        <v>24637.96</v>
      </c>
      <c r="O242" s="101" t="n">
        <v>-14905.68</v>
      </c>
      <c r="P242" s="101" t="n">
        <v>-38798.01</v>
      </c>
      <c r="Q242" s="101" t="n">
        <v>11665.58</v>
      </c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</row>
    <row r="243" customFormat="false" ht="15.75" hidden="false" customHeight="true" outlineLevel="0" collapsed="false">
      <c r="A243" s="101"/>
      <c r="B243" s="101" t="n">
        <v>7</v>
      </c>
      <c r="C243" s="101" t="n">
        <v>21</v>
      </c>
      <c r="D243" s="101" t="n">
        <v>14</v>
      </c>
      <c r="E243" s="101" t="n">
        <v>35</v>
      </c>
      <c r="F243" s="101" t="s">
        <v>236</v>
      </c>
      <c r="G243" s="101" t="str">
        <f aca="false">E243&amp;""&amp;F243</f>
        <v>35Si</v>
      </c>
      <c r="H243" s="101" t="n">
        <v>-14360.399</v>
      </c>
      <c r="I243" s="101" t="n">
        <v>2474.99</v>
      </c>
      <c r="J243" s="101" t="n">
        <v>18580.47</v>
      </c>
      <c r="K243" s="101" t="n">
        <v>9988.71</v>
      </c>
      <c r="L243" s="101" t="n">
        <v>33900.54</v>
      </c>
      <c r="M243" s="101" t="n">
        <v>10497.392</v>
      </c>
      <c r="N243" s="101" t="n">
        <v>14485.82</v>
      </c>
      <c r="O243" s="101" t="n">
        <v>-13662.98</v>
      </c>
      <c r="P243" s="101" t="n">
        <v>-29972.72</v>
      </c>
      <c r="Q243" s="101" t="n">
        <v>2116.98</v>
      </c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</row>
    <row r="244" customFormat="false" ht="15.75" hidden="false" customHeight="true" outlineLevel="0" collapsed="false">
      <c r="A244" s="101"/>
      <c r="B244" s="101" t="n">
        <v>5</v>
      </c>
      <c r="C244" s="101" t="n">
        <v>20</v>
      </c>
      <c r="D244" s="101" t="n">
        <v>15</v>
      </c>
      <c r="E244" s="101" t="n">
        <v>35</v>
      </c>
      <c r="F244" s="101" t="s">
        <v>237</v>
      </c>
      <c r="G244" s="101" t="str">
        <f aca="false">E244&amp;""&amp;F244</f>
        <v>35P</v>
      </c>
      <c r="H244" s="101" t="n">
        <v>-24857.791</v>
      </c>
      <c r="I244" s="101" t="n">
        <v>8380.41</v>
      </c>
      <c r="J244" s="101" t="n">
        <v>12190.03</v>
      </c>
      <c r="K244" s="101" t="n">
        <v>14663.08</v>
      </c>
      <c r="L244" s="101" t="n">
        <v>30967.5</v>
      </c>
      <c r="M244" s="101" t="n">
        <v>3988.426</v>
      </c>
      <c r="N244" s="101" t="n">
        <v>4155.75</v>
      </c>
      <c r="O244" s="101" t="n">
        <v>-12327.73</v>
      </c>
      <c r="P244" s="101" t="n">
        <v>-29077.86</v>
      </c>
      <c r="Q244" s="101" t="n">
        <v>-2997.42</v>
      </c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</row>
    <row r="245" customFormat="false" ht="15.75" hidden="false" customHeight="true" outlineLevel="0" collapsed="false">
      <c r="A245" s="101"/>
      <c r="B245" s="101" t="n">
        <v>3</v>
      </c>
      <c r="C245" s="101" t="n">
        <v>19</v>
      </c>
      <c r="D245" s="101" t="n">
        <v>16</v>
      </c>
      <c r="E245" s="101" t="n">
        <v>35</v>
      </c>
      <c r="F245" s="101" t="s">
        <v>238</v>
      </c>
      <c r="G245" s="101" t="str">
        <f aca="false">E245&amp;""&amp;F245</f>
        <v>35S</v>
      </c>
      <c r="H245" s="101" t="n">
        <v>-28846.217</v>
      </c>
      <c r="I245" s="101" t="n">
        <v>6985.84</v>
      </c>
      <c r="J245" s="101" t="n">
        <v>11586.49</v>
      </c>
      <c r="K245" s="101" t="n">
        <v>18403</v>
      </c>
      <c r="L245" s="101" t="n">
        <v>22909.83</v>
      </c>
      <c r="M245" s="101" t="n">
        <v>167.323</v>
      </c>
      <c r="N245" s="101" t="n">
        <v>-5798.81</v>
      </c>
      <c r="O245" s="101" t="n">
        <v>-8322.1</v>
      </c>
      <c r="P245" s="101" t="n">
        <v>-16178.46</v>
      </c>
      <c r="Q245" s="101" t="n">
        <v>-12477.45</v>
      </c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</row>
    <row r="246" customFormat="false" ht="15.75" hidden="false" customHeight="true" outlineLevel="0" collapsed="false">
      <c r="A246" s="101"/>
      <c r="B246" s="101" t="n">
        <v>1</v>
      </c>
      <c r="C246" s="101" t="n">
        <v>18</v>
      </c>
      <c r="D246" s="101" t="n">
        <v>17</v>
      </c>
      <c r="E246" s="101" t="n">
        <v>35</v>
      </c>
      <c r="F246" s="101" t="s">
        <v>239</v>
      </c>
      <c r="G246" s="101" t="str">
        <f aca="false">E246&amp;""&amp;F246</f>
        <v>35Cl</v>
      </c>
      <c r="H246" s="101" t="n">
        <v>-29013.54</v>
      </c>
      <c r="I246" s="101" t="n">
        <v>12644.77</v>
      </c>
      <c r="J246" s="101" t="n">
        <v>6370.82</v>
      </c>
      <c r="K246" s="101" t="n">
        <v>24152.84</v>
      </c>
      <c r="L246" s="101" t="n">
        <v>17254.13</v>
      </c>
      <c r="M246" s="101" t="n">
        <v>-5966.13</v>
      </c>
      <c r="N246" s="101" t="n">
        <v>-17840.65</v>
      </c>
      <c r="O246" s="101" t="n">
        <v>-6997.91</v>
      </c>
      <c r="P246" s="101" t="n">
        <v>-11753.81</v>
      </c>
      <c r="Q246" s="101" t="n">
        <v>-18706.56</v>
      </c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</row>
    <row r="247" customFormat="false" ht="15.75" hidden="false" customHeight="true" outlineLevel="0" collapsed="false">
      <c r="A247" s="101"/>
      <c r="B247" s="101" t="n">
        <v>-1</v>
      </c>
      <c r="C247" s="101" t="n">
        <v>17</v>
      </c>
      <c r="D247" s="101" t="n">
        <v>18</v>
      </c>
      <c r="E247" s="101" t="n">
        <v>35</v>
      </c>
      <c r="F247" s="101" t="s">
        <v>240</v>
      </c>
      <c r="G247" s="101" t="str">
        <f aca="false">E247&amp;""&amp;F247</f>
        <v>35Ar</v>
      </c>
      <c r="H247" s="101" t="n">
        <v>-23047.41</v>
      </c>
      <c r="I247" s="101" t="n">
        <v>12740.43</v>
      </c>
      <c r="J247" s="101" t="n">
        <v>5896.29</v>
      </c>
      <c r="K247" s="101" t="n">
        <v>29805.75</v>
      </c>
      <c r="L247" s="101" t="n">
        <v>11039.5</v>
      </c>
      <c r="M247" s="101" t="n">
        <v>-11874.519</v>
      </c>
      <c r="N247" s="101" t="n">
        <v>-27835.01</v>
      </c>
      <c r="O247" s="101" t="n">
        <v>-6429.8</v>
      </c>
      <c r="P247" s="101" t="n">
        <v>-404.69</v>
      </c>
      <c r="Q247" s="101" t="n">
        <v>-29898.01</v>
      </c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</row>
    <row r="248" customFormat="false" ht="15.75" hidden="false" customHeight="true" outlineLevel="0" collapsed="false">
      <c r="A248" s="101"/>
      <c r="B248" s="101" t="n">
        <v>-3</v>
      </c>
      <c r="C248" s="101" t="n">
        <v>16</v>
      </c>
      <c r="D248" s="101" t="n">
        <v>19</v>
      </c>
      <c r="E248" s="101" t="n">
        <v>35</v>
      </c>
      <c r="F248" s="101" t="s">
        <v>241</v>
      </c>
      <c r="G248" s="101" t="str">
        <f aca="false">E248&amp;""&amp;F248</f>
        <v>35K</v>
      </c>
      <c r="H248" s="101" t="n">
        <v>-11172.891</v>
      </c>
      <c r="I248" s="101" t="n">
        <v>18024.01</v>
      </c>
      <c r="J248" s="101" t="n">
        <v>83.57</v>
      </c>
      <c r="K248" s="101" t="n">
        <v>34358.01</v>
      </c>
      <c r="L248" s="101" t="n">
        <v>4747.49</v>
      </c>
      <c r="M248" s="101" t="n">
        <v>-15961.01</v>
      </c>
      <c r="N248" s="101"/>
      <c r="O248" s="101" t="n">
        <v>-6531.68</v>
      </c>
      <c r="P248" s="101" t="n">
        <v>5978.23</v>
      </c>
      <c r="Q248" s="101" t="n">
        <v>-33096.01</v>
      </c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</row>
    <row r="249" customFormat="false" ht="15.75" hidden="false" customHeight="true" outlineLevel="0" collapsed="false">
      <c r="A249" s="101"/>
      <c r="B249" s="101" t="n">
        <v>-5</v>
      </c>
      <c r="C249" s="101" t="n">
        <v>15</v>
      </c>
      <c r="D249" s="101" t="n">
        <v>20</v>
      </c>
      <c r="E249" s="101" t="n">
        <v>35</v>
      </c>
      <c r="F249" s="101" t="s">
        <v>242</v>
      </c>
      <c r="G249" s="101" t="str">
        <f aca="false">E249&amp;""&amp;F249</f>
        <v>35Ca</v>
      </c>
      <c r="H249" s="101" t="n">
        <v>4788.01</v>
      </c>
      <c r="I249" s="101" t="n">
        <v>17135.01</v>
      </c>
      <c r="J249" s="101" t="n">
        <v>1281.01</v>
      </c>
      <c r="K249" s="101"/>
      <c r="L249" s="101" t="n">
        <v>406.01</v>
      </c>
      <c r="M249" s="101"/>
      <c r="N249" s="101"/>
      <c r="O249" s="101" t="n">
        <v>-8931.01</v>
      </c>
      <c r="P249" s="101" t="n">
        <v>15877.01</v>
      </c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</row>
    <row r="250" customFormat="false" ht="15.75" hidden="false" customHeight="true" outlineLevel="0" collapsed="false">
      <c r="A250" s="101"/>
      <c r="B250" s="101" t="n">
        <v>14</v>
      </c>
      <c r="C250" s="101" t="n">
        <v>25</v>
      </c>
      <c r="D250" s="101" t="n">
        <v>11</v>
      </c>
      <c r="E250" s="101" t="n">
        <v>36</v>
      </c>
      <c r="F250" s="101" t="s">
        <v>233</v>
      </c>
      <c r="G250" s="101" t="str">
        <f aca="false">E250&amp;""&amp;F250</f>
        <v>36Na</v>
      </c>
      <c r="H250" s="101" t="n">
        <v>45912.01</v>
      </c>
      <c r="I250" s="101" t="n">
        <v>0.01</v>
      </c>
      <c r="J250" s="101"/>
      <c r="K250" s="101" t="n">
        <v>1520.01</v>
      </c>
      <c r="L250" s="101"/>
      <c r="M250" s="101" t="n">
        <v>25531.01</v>
      </c>
      <c r="N250" s="101" t="n">
        <v>39961.01</v>
      </c>
      <c r="O250" s="101"/>
      <c r="P250" s="101"/>
      <c r="Q250" s="101" t="n">
        <v>22200.01</v>
      </c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</row>
    <row r="251" customFormat="false" ht="15.75" hidden="false" customHeight="true" outlineLevel="0" collapsed="false">
      <c r="A251" s="101"/>
      <c r="B251" s="101" t="n">
        <v>12</v>
      </c>
      <c r="C251" s="101" t="n">
        <v>24</v>
      </c>
      <c r="D251" s="101" t="n">
        <v>12</v>
      </c>
      <c r="E251" s="101" t="n">
        <v>36</v>
      </c>
      <c r="F251" s="101" t="s">
        <v>234</v>
      </c>
      <c r="G251" s="101" t="str">
        <f aca="false">E251&amp;""&amp;F251</f>
        <v>36Mg</v>
      </c>
      <c r="H251" s="101" t="n">
        <v>20380.157</v>
      </c>
      <c r="I251" s="101" t="n">
        <v>3330.94</v>
      </c>
      <c r="J251" s="101" t="n">
        <v>24749.01</v>
      </c>
      <c r="K251" s="101" t="n">
        <v>4085.82</v>
      </c>
      <c r="L251" s="101" t="n">
        <v>47039.01</v>
      </c>
      <c r="M251" s="101" t="n">
        <v>14429.774</v>
      </c>
      <c r="N251" s="101" t="n">
        <v>32773.48</v>
      </c>
      <c r="O251" s="101" t="n">
        <v>-19044.01</v>
      </c>
      <c r="P251" s="101"/>
      <c r="Q251" s="101" t="n">
        <v>12528.67</v>
      </c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</row>
    <row r="252" customFormat="false" ht="15.75" hidden="false" customHeight="true" outlineLevel="0" collapsed="false">
      <c r="A252" s="101"/>
      <c r="B252" s="101" t="n">
        <v>10</v>
      </c>
      <c r="C252" s="101" t="n">
        <v>23</v>
      </c>
      <c r="D252" s="101" t="n">
        <v>13</v>
      </c>
      <c r="E252" s="101" t="n">
        <v>36</v>
      </c>
      <c r="F252" s="101" t="s">
        <v>235</v>
      </c>
      <c r="G252" s="101" t="str">
        <f aca="false">E252&amp;""&amp;F252</f>
        <v>36Al</v>
      </c>
      <c r="H252" s="101" t="n">
        <v>5950.384</v>
      </c>
      <c r="I252" s="101" t="n">
        <v>1901.1</v>
      </c>
      <c r="J252" s="101" t="n">
        <v>16978.37</v>
      </c>
      <c r="K252" s="101" t="n">
        <v>7123.35</v>
      </c>
      <c r="L252" s="101" t="n">
        <v>39916.01</v>
      </c>
      <c r="M252" s="101" t="n">
        <v>18343.707</v>
      </c>
      <c r="N252" s="101" t="n">
        <v>26201.41</v>
      </c>
      <c r="O252" s="101" t="n">
        <v>-15284.19</v>
      </c>
      <c r="P252" s="101" t="n">
        <v>-39179.01</v>
      </c>
      <c r="Q252" s="101" t="n">
        <v>12239.47</v>
      </c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</row>
    <row r="253" customFormat="false" ht="15.75" hidden="false" customHeight="true" outlineLevel="0" collapsed="false">
      <c r="A253" s="101"/>
      <c r="B253" s="101" t="n">
        <v>8</v>
      </c>
      <c r="C253" s="101" t="n">
        <v>22</v>
      </c>
      <c r="D253" s="101" t="n">
        <v>14</v>
      </c>
      <c r="E253" s="101" t="n">
        <v>36</v>
      </c>
      <c r="F253" s="101" t="s">
        <v>236</v>
      </c>
      <c r="G253" s="101" t="str">
        <f aca="false">E253&amp;""&amp;F253</f>
        <v>36Si</v>
      </c>
      <c r="H253" s="101" t="n">
        <v>-12393.323</v>
      </c>
      <c r="I253" s="101" t="n">
        <v>6104.24</v>
      </c>
      <c r="J253" s="101" t="n">
        <v>19462.46</v>
      </c>
      <c r="K253" s="101" t="n">
        <v>8579.23</v>
      </c>
      <c r="L253" s="101" t="n">
        <v>35294.61</v>
      </c>
      <c r="M253" s="101" t="n">
        <v>7857.705</v>
      </c>
      <c r="N253" s="101" t="n">
        <v>18270.8</v>
      </c>
      <c r="O253" s="101" t="n">
        <v>-13989.43</v>
      </c>
      <c r="P253" s="101" t="n">
        <v>-35322.08</v>
      </c>
      <c r="Q253" s="101" t="n">
        <v>4393.15</v>
      </c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</row>
    <row r="254" customFormat="false" ht="15.75" hidden="false" customHeight="true" outlineLevel="0" collapsed="false">
      <c r="A254" s="101"/>
      <c r="B254" s="101" t="n">
        <v>6</v>
      </c>
      <c r="C254" s="101" t="n">
        <v>21</v>
      </c>
      <c r="D254" s="101" t="n">
        <v>15</v>
      </c>
      <c r="E254" s="101" t="n">
        <v>36</v>
      </c>
      <c r="F254" s="101" t="s">
        <v>237</v>
      </c>
      <c r="G254" s="101" t="str">
        <f aca="false">E254&amp;""&amp;F254</f>
        <v>36P</v>
      </c>
      <c r="H254" s="101" t="n">
        <v>-20251.028</v>
      </c>
      <c r="I254" s="101" t="n">
        <v>3464.55</v>
      </c>
      <c r="J254" s="101" t="n">
        <v>13179.6</v>
      </c>
      <c r="K254" s="101" t="n">
        <v>11844.96</v>
      </c>
      <c r="L254" s="101" t="n">
        <v>31760.07</v>
      </c>
      <c r="M254" s="101" t="n">
        <v>10413.096</v>
      </c>
      <c r="N254" s="101" t="n">
        <v>9270.99</v>
      </c>
      <c r="O254" s="101" t="n">
        <v>-11577.42</v>
      </c>
      <c r="P254" s="101" t="n">
        <v>-27320.17</v>
      </c>
      <c r="Q254" s="101" t="n">
        <v>523.87</v>
      </c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</row>
    <row r="255" customFormat="false" ht="15.75" hidden="false" customHeight="true" outlineLevel="0" collapsed="false">
      <c r="A255" s="101"/>
      <c r="B255" s="101" t="n">
        <v>4</v>
      </c>
      <c r="C255" s="101" t="n">
        <v>20</v>
      </c>
      <c r="D255" s="101" t="n">
        <v>16</v>
      </c>
      <c r="E255" s="101" t="n">
        <v>36</v>
      </c>
      <c r="F255" s="101" t="s">
        <v>238</v>
      </c>
      <c r="G255" s="101" t="str">
        <f aca="false">E255&amp;""&amp;F255</f>
        <v>36S</v>
      </c>
      <c r="H255" s="101" t="n">
        <v>-30664.124</v>
      </c>
      <c r="I255" s="101" t="n">
        <v>9889.22</v>
      </c>
      <c r="J255" s="101" t="n">
        <v>13095.3</v>
      </c>
      <c r="K255" s="101" t="n">
        <v>16875.07</v>
      </c>
      <c r="L255" s="101" t="n">
        <v>25285.34</v>
      </c>
      <c r="M255" s="101" t="n">
        <v>-1142.107</v>
      </c>
      <c r="N255" s="101" t="n">
        <v>-432.58</v>
      </c>
      <c r="O255" s="101" t="n">
        <v>-9011.35</v>
      </c>
      <c r="P255" s="101" t="n">
        <v>-23592.7</v>
      </c>
      <c r="Q255" s="101" t="n">
        <v>-9721.9</v>
      </c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</row>
    <row r="256" customFormat="false" ht="15.75" hidden="false" customHeight="true" outlineLevel="0" collapsed="false">
      <c r="A256" s="101"/>
      <c r="B256" s="101" t="n">
        <v>2</v>
      </c>
      <c r="C256" s="101" t="n">
        <v>19</v>
      </c>
      <c r="D256" s="101" t="n">
        <v>17</v>
      </c>
      <c r="E256" s="101" t="n">
        <v>36</v>
      </c>
      <c r="F256" s="101" t="s">
        <v>239</v>
      </c>
      <c r="G256" s="101" t="str">
        <f aca="false">E256&amp;""&amp;F256</f>
        <v>36Cl</v>
      </c>
      <c r="H256" s="101" t="n">
        <v>-29522.017</v>
      </c>
      <c r="I256" s="101" t="n">
        <v>8579.79</v>
      </c>
      <c r="J256" s="101" t="n">
        <v>7964.77</v>
      </c>
      <c r="K256" s="101" t="n">
        <v>21224.56</v>
      </c>
      <c r="L256" s="101" t="n">
        <v>19551.26</v>
      </c>
      <c r="M256" s="101" t="n">
        <v>709.522</v>
      </c>
      <c r="N256" s="101" t="n">
        <v>-12104.95</v>
      </c>
      <c r="O256" s="101" t="n">
        <v>-7642.06</v>
      </c>
      <c r="P256" s="101" t="n">
        <v>-11953.2</v>
      </c>
      <c r="Q256" s="101" t="n">
        <v>-14545.92</v>
      </c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</row>
    <row r="257" customFormat="false" ht="15.75" hidden="false" customHeight="true" outlineLevel="0" collapsed="false">
      <c r="A257" s="101"/>
      <c r="B257" s="101" t="n">
        <v>0</v>
      </c>
      <c r="C257" s="101" t="n">
        <v>18</v>
      </c>
      <c r="D257" s="101" t="n">
        <v>18</v>
      </c>
      <c r="E257" s="101" t="n">
        <v>36</v>
      </c>
      <c r="F257" s="101" t="s">
        <v>240</v>
      </c>
      <c r="G257" s="101" t="str">
        <f aca="false">E257&amp;""&amp;F257</f>
        <v>36Ar</v>
      </c>
      <c r="H257" s="101" t="n">
        <v>-30231.54</v>
      </c>
      <c r="I257" s="101" t="n">
        <v>15255.45</v>
      </c>
      <c r="J257" s="101" t="n">
        <v>8506.97</v>
      </c>
      <c r="K257" s="101" t="n">
        <v>27995.88</v>
      </c>
      <c r="L257" s="101" t="n">
        <v>14877.79</v>
      </c>
      <c r="M257" s="101" t="n">
        <v>-12814.475</v>
      </c>
      <c r="N257" s="101" t="n">
        <v>-23780.39</v>
      </c>
      <c r="O257" s="101" t="n">
        <v>-6640.92</v>
      </c>
      <c r="P257" s="101" t="n">
        <v>-8674.29</v>
      </c>
      <c r="Q257" s="101" t="n">
        <v>-27129.97</v>
      </c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</row>
    <row r="258" customFormat="false" ht="15.75" hidden="false" customHeight="true" outlineLevel="0" collapsed="false">
      <c r="A258" s="101"/>
      <c r="B258" s="101" t="n">
        <v>-2</v>
      </c>
      <c r="C258" s="101" t="n">
        <v>17</v>
      </c>
      <c r="D258" s="101" t="n">
        <v>19</v>
      </c>
      <c r="E258" s="101" t="n">
        <v>36</v>
      </c>
      <c r="F258" s="101" t="s">
        <v>241</v>
      </c>
      <c r="G258" s="101" t="str">
        <f aca="false">E258&amp;""&amp;F258</f>
        <v>36K</v>
      </c>
      <c r="H258" s="101" t="n">
        <v>-17417.065</v>
      </c>
      <c r="I258" s="101" t="n">
        <v>14315.49</v>
      </c>
      <c r="J258" s="101" t="n">
        <v>1658.63</v>
      </c>
      <c r="K258" s="101" t="n">
        <v>32339.01</v>
      </c>
      <c r="L258" s="101" t="n">
        <v>7554.92</v>
      </c>
      <c r="M258" s="101" t="n">
        <v>-10965.915</v>
      </c>
      <c r="N258" s="101" t="n">
        <v>-32768.01</v>
      </c>
      <c r="O258" s="101" t="n">
        <v>-6507.31</v>
      </c>
      <c r="P258" s="101" t="n">
        <v>4307.5</v>
      </c>
      <c r="Q258" s="101" t="n">
        <v>-30276.01</v>
      </c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</row>
    <row r="259" customFormat="false" ht="15.75" hidden="false" customHeight="true" outlineLevel="0" collapsed="false">
      <c r="A259" s="101"/>
      <c r="B259" s="101" t="n">
        <v>-4</v>
      </c>
      <c r="C259" s="101" t="n">
        <v>16</v>
      </c>
      <c r="D259" s="101" t="n">
        <v>20</v>
      </c>
      <c r="E259" s="101" t="n">
        <v>36</v>
      </c>
      <c r="F259" s="101" t="s">
        <v>242</v>
      </c>
      <c r="G259" s="101" t="str">
        <f aca="false">E259&amp;""&amp;F259</f>
        <v>36Ca</v>
      </c>
      <c r="H259" s="101" t="n">
        <v>-6451.15</v>
      </c>
      <c r="I259" s="101" t="n">
        <v>19310.01</v>
      </c>
      <c r="J259" s="101" t="n">
        <v>2567.23</v>
      </c>
      <c r="K259" s="101" t="n">
        <v>36445.01</v>
      </c>
      <c r="L259" s="101" t="n">
        <v>2650.8</v>
      </c>
      <c r="M259" s="101" t="n">
        <v>-21802.01</v>
      </c>
      <c r="N259" s="101"/>
      <c r="O259" s="101" t="n">
        <v>-6675.72</v>
      </c>
      <c r="P259" s="101" t="n">
        <v>9307.29</v>
      </c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</row>
    <row r="260" customFormat="false" ht="15.75" hidden="false" customHeight="true" outlineLevel="0" collapsed="false">
      <c r="A260" s="101"/>
      <c r="B260" s="101" t="n">
        <v>-6</v>
      </c>
      <c r="C260" s="101" t="n">
        <v>15</v>
      </c>
      <c r="D260" s="101" t="n">
        <v>21</v>
      </c>
      <c r="E260" s="101" t="n">
        <v>36</v>
      </c>
      <c r="F260" s="101" t="s">
        <v>243</v>
      </c>
      <c r="G260" s="101" t="str">
        <f aca="false">E260&amp;""&amp;F260</f>
        <v>36Sc</v>
      </c>
      <c r="H260" s="101" t="n">
        <v>15351.01</v>
      </c>
      <c r="I260" s="101"/>
      <c r="J260" s="101" t="n">
        <v>-3274.01</v>
      </c>
      <c r="K260" s="101"/>
      <c r="L260" s="101" t="n">
        <v>-1993.01</v>
      </c>
      <c r="M260" s="101"/>
      <c r="N260" s="101"/>
      <c r="O260" s="101" t="n">
        <v>-8172.01</v>
      </c>
      <c r="P260" s="101" t="n">
        <v>19235.01</v>
      </c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</row>
    <row r="261" customFormat="false" ht="15.75" hidden="false" customHeight="true" outlineLevel="0" collapsed="false">
      <c r="A261" s="101"/>
      <c r="B261" s="101" t="n">
        <v>15</v>
      </c>
      <c r="C261" s="101" t="n">
        <v>26</v>
      </c>
      <c r="D261" s="101" t="n">
        <v>11</v>
      </c>
      <c r="E261" s="101" t="n">
        <v>37</v>
      </c>
      <c r="F261" s="101" t="s">
        <v>233</v>
      </c>
      <c r="G261" s="101" t="str">
        <f aca="false">E261&amp;""&amp;F261</f>
        <v>37Na</v>
      </c>
      <c r="H261" s="101" t="n">
        <v>53143.01</v>
      </c>
      <c r="I261" s="101" t="n">
        <v>840.01</v>
      </c>
      <c r="J261" s="101"/>
      <c r="K261" s="101" t="n">
        <v>840.01</v>
      </c>
      <c r="L261" s="101"/>
      <c r="M261" s="101" t="n">
        <v>24853.01</v>
      </c>
      <c r="N261" s="101" t="n">
        <v>43333.01</v>
      </c>
      <c r="O261" s="101"/>
      <c r="P261" s="101"/>
      <c r="Q261" s="101" t="n">
        <v>24691.01</v>
      </c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</row>
    <row r="262" customFormat="false" ht="15.75" hidden="false" customHeight="true" outlineLevel="0" collapsed="false">
      <c r="A262" s="101"/>
      <c r="B262" s="101" t="n">
        <v>13</v>
      </c>
      <c r="C262" s="101" t="n">
        <v>25</v>
      </c>
      <c r="D262" s="101" t="n">
        <v>12</v>
      </c>
      <c r="E262" s="101" t="n">
        <v>37</v>
      </c>
      <c r="F262" s="101" t="s">
        <v>234</v>
      </c>
      <c r="G262" s="101" t="str">
        <f aca="false">E262&amp;""&amp;F262</f>
        <v>37Mg</v>
      </c>
      <c r="H262" s="101" t="n">
        <v>28289.01</v>
      </c>
      <c r="I262" s="101" t="n">
        <v>162.01</v>
      </c>
      <c r="J262" s="101" t="n">
        <v>24911.01</v>
      </c>
      <c r="K262" s="101" t="n">
        <v>3493.01</v>
      </c>
      <c r="L262" s="101"/>
      <c r="M262" s="101" t="n">
        <v>18480.01</v>
      </c>
      <c r="N262" s="101" t="n">
        <v>34884.01</v>
      </c>
      <c r="O262" s="101" t="n">
        <v>-20133.01</v>
      </c>
      <c r="P262" s="101"/>
      <c r="Q262" s="101" t="n">
        <v>14268.01</v>
      </c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</row>
    <row r="263" customFormat="false" ht="15.75" hidden="false" customHeight="true" outlineLevel="0" collapsed="false">
      <c r="A263" s="101"/>
      <c r="B263" s="101" t="n">
        <v>11</v>
      </c>
      <c r="C263" s="101" t="n">
        <v>24</v>
      </c>
      <c r="D263" s="101" t="n">
        <v>13</v>
      </c>
      <c r="E263" s="101" t="n">
        <v>37</v>
      </c>
      <c r="F263" s="101" t="s">
        <v>235</v>
      </c>
      <c r="G263" s="101" t="str">
        <f aca="false">E263&amp;""&amp;F263</f>
        <v>37Al</v>
      </c>
      <c r="H263" s="101" t="n">
        <v>9809.563</v>
      </c>
      <c r="I263" s="101" t="n">
        <v>4212.14</v>
      </c>
      <c r="J263" s="101" t="n">
        <v>17859.56</v>
      </c>
      <c r="K263" s="101" t="n">
        <v>6113.24</v>
      </c>
      <c r="L263" s="101" t="n">
        <v>42609.01</v>
      </c>
      <c r="M263" s="101" t="n">
        <v>16403.851</v>
      </c>
      <c r="N263" s="101" t="n">
        <v>28805.67</v>
      </c>
      <c r="O263" s="101" t="n">
        <v>-16583.01</v>
      </c>
      <c r="P263" s="101" t="n">
        <v>-43391.01</v>
      </c>
      <c r="Q263" s="101" t="n">
        <v>14131.57</v>
      </c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</row>
    <row r="264" customFormat="false" ht="15.75" hidden="false" customHeight="true" outlineLevel="0" collapsed="false">
      <c r="A264" s="101"/>
      <c r="B264" s="101" t="n">
        <v>9</v>
      </c>
      <c r="C264" s="101" t="n">
        <v>23</v>
      </c>
      <c r="D264" s="101" t="n">
        <v>14</v>
      </c>
      <c r="E264" s="101" t="n">
        <v>37</v>
      </c>
      <c r="F264" s="101" t="s">
        <v>236</v>
      </c>
      <c r="G264" s="101" t="str">
        <f aca="false">E264&amp;""&amp;F264</f>
        <v>37Si</v>
      </c>
      <c r="H264" s="101" t="n">
        <v>-6594.287</v>
      </c>
      <c r="I264" s="101" t="n">
        <v>2272.28</v>
      </c>
      <c r="J264" s="101" t="n">
        <v>19833.64</v>
      </c>
      <c r="K264" s="101" t="n">
        <v>8376.52</v>
      </c>
      <c r="L264" s="101" t="n">
        <v>36812.01</v>
      </c>
      <c r="M264" s="101" t="n">
        <v>12401.817</v>
      </c>
      <c r="N264" s="101" t="n">
        <v>20302.12</v>
      </c>
      <c r="O264" s="101" t="n">
        <v>-13981.41</v>
      </c>
      <c r="P264" s="101" t="n">
        <v>-34263.42</v>
      </c>
      <c r="Q264" s="101" t="n">
        <v>5585.42</v>
      </c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</row>
    <row r="265" customFormat="false" ht="15.75" hidden="false" customHeight="true" outlineLevel="0" collapsed="false">
      <c r="A265" s="101"/>
      <c r="B265" s="101" t="n">
        <v>7</v>
      </c>
      <c r="C265" s="101" t="n">
        <v>22</v>
      </c>
      <c r="D265" s="101" t="n">
        <v>15</v>
      </c>
      <c r="E265" s="101" t="n">
        <v>37</v>
      </c>
      <c r="F265" s="101" t="s">
        <v>237</v>
      </c>
      <c r="G265" s="101" t="str">
        <f aca="false">E265&amp;""&amp;F265</f>
        <v>37P</v>
      </c>
      <c r="H265" s="101" t="n">
        <v>-18996.105</v>
      </c>
      <c r="I265" s="101" t="n">
        <v>6816.39</v>
      </c>
      <c r="J265" s="101" t="n">
        <v>13891.75</v>
      </c>
      <c r="K265" s="101" t="n">
        <v>10280.95</v>
      </c>
      <c r="L265" s="101" t="n">
        <v>33354.21</v>
      </c>
      <c r="M265" s="101" t="n">
        <v>7900.306</v>
      </c>
      <c r="N265" s="101" t="n">
        <v>12765.42</v>
      </c>
      <c r="O265" s="101" t="n">
        <v>-12952.79</v>
      </c>
      <c r="P265" s="101" t="n">
        <v>-32235.46</v>
      </c>
      <c r="Q265" s="101" t="n">
        <v>3596.7</v>
      </c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</row>
    <row r="266" customFormat="false" ht="15.75" hidden="false" customHeight="true" outlineLevel="0" collapsed="false">
      <c r="A266" s="101"/>
      <c r="B266" s="101" t="n">
        <v>5</v>
      </c>
      <c r="C266" s="101" t="n">
        <v>21</v>
      </c>
      <c r="D266" s="101" t="n">
        <v>16</v>
      </c>
      <c r="E266" s="101" t="n">
        <v>37</v>
      </c>
      <c r="F266" s="101" t="s">
        <v>238</v>
      </c>
      <c r="G266" s="101" t="str">
        <f aca="false">E266&amp;""&amp;F266</f>
        <v>37S</v>
      </c>
      <c r="H266" s="101" t="n">
        <v>-26896.41</v>
      </c>
      <c r="I266" s="101" t="n">
        <v>4303.6</v>
      </c>
      <c r="J266" s="101" t="n">
        <v>13934.35</v>
      </c>
      <c r="K266" s="101" t="n">
        <v>14192.83</v>
      </c>
      <c r="L266" s="101" t="n">
        <v>27113.95</v>
      </c>
      <c r="M266" s="101" t="n">
        <v>4865.111</v>
      </c>
      <c r="N266" s="101" t="n">
        <v>4051.24</v>
      </c>
      <c r="O266" s="101" t="n">
        <v>-8807</v>
      </c>
      <c r="P266" s="101" t="n">
        <v>-21792.06</v>
      </c>
      <c r="Q266" s="101" t="n">
        <v>-5445.71</v>
      </c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</row>
    <row r="267" customFormat="false" ht="15.75" hidden="false" customHeight="true" outlineLevel="0" collapsed="false">
      <c r="A267" s="101"/>
      <c r="B267" s="101" t="n">
        <v>3</v>
      </c>
      <c r="C267" s="101" t="n">
        <v>20</v>
      </c>
      <c r="D267" s="101" t="n">
        <v>17</v>
      </c>
      <c r="E267" s="101" t="n">
        <v>37</v>
      </c>
      <c r="F267" s="101" t="s">
        <v>239</v>
      </c>
      <c r="G267" s="101" t="str">
        <f aca="false">E267&amp;""&amp;F267</f>
        <v>37Cl</v>
      </c>
      <c r="H267" s="101" t="n">
        <v>-31761.521</v>
      </c>
      <c r="I267" s="101" t="n">
        <v>10310.82</v>
      </c>
      <c r="J267" s="101" t="n">
        <v>8386.37</v>
      </c>
      <c r="K267" s="101" t="n">
        <v>18890.62</v>
      </c>
      <c r="L267" s="101" t="n">
        <v>21481.67</v>
      </c>
      <c r="M267" s="101" t="n">
        <v>-813.873</v>
      </c>
      <c r="N267" s="101" t="n">
        <v>-6961.32</v>
      </c>
      <c r="O267" s="101" t="n">
        <v>-7849.09</v>
      </c>
      <c r="P267" s="101" t="n">
        <v>-18799.46</v>
      </c>
      <c r="Q267" s="101" t="n">
        <v>-9601.3</v>
      </c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</row>
    <row r="268" customFormat="false" ht="15.75" hidden="false" customHeight="true" outlineLevel="0" collapsed="false">
      <c r="A268" s="101"/>
      <c r="B268" s="101" t="n">
        <v>1</v>
      </c>
      <c r="C268" s="101" t="n">
        <v>19</v>
      </c>
      <c r="D268" s="101" t="n">
        <v>18</v>
      </c>
      <c r="E268" s="101" t="n">
        <v>37</v>
      </c>
      <c r="F268" s="101" t="s">
        <v>240</v>
      </c>
      <c r="G268" s="101" t="str">
        <f aca="false">E268&amp;""&amp;F268</f>
        <v>37Ar</v>
      </c>
      <c r="H268" s="101" t="n">
        <v>-30947.648</v>
      </c>
      <c r="I268" s="101" t="n">
        <v>8787.43</v>
      </c>
      <c r="J268" s="101" t="n">
        <v>8714.6</v>
      </c>
      <c r="K268" s="101" t="n">
        <v>24042.87</v>
      </c>
      <c r="L268" s="101" t="n">
        <v>16679.37</v>
      </c>
      <c r="M268" s="101" t="n">
        <v>-6147.449</v>
      </c>
      <c r="N268" s="101" t="n">
        <v>-17811.58</v>
      </c>
      <c r="O268" s="101" t="n">
        <v>-6786.71</v>
      </c>
      <c r="P268" s="101" t="n">
        <v>-7572.49</v>
      </c>
      <c r="Q268" s="101" t="n">
        <v>-21601.9</v>
      </c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</row>
    <row r="269" customFormat="false" ht="15.75" hidden="false" customHeight="true" outlineLevel="0" collapsed="false">
      <c r="A269" s="101"/>
      <c r="B269" s="101" t="n">
        <v>-1</v>
      </c>
      <c r="C269" s="101" t="n">
        <v>18</v>
      </c>
      <c r="D269" s="101" t="n">
        <v>19</v>
      </c>
      <c r="E269" s="101" t="n">
        <v>37</v>
      </c>
      <c r="F269" s="101" t="s">
        <v>241</v>
      </c>
      <c r="G269" s="101" t="str">
        <f aca="false">E269&amp;""&amp;F269</f>
        <v>37K</v>
      </c>
      <c r="H269" s="101" t="n">
        <v>-24800.199</v>
      </c>
      <c r="I269" s="101" t="n">
        <v>15454.45</v>
      </c>
      <c r="J269" s="101" t="n">
        <v>1857.63</v>
      </c>
      <c r="K269" s="101" t="n">
        <v>29769.94</v>
      </c>
      <c r="L269" s="101" t="n">
        <v>10364.6</v>
      </c>
      <c r="M269" s="101" t="n">
        <v>-11664.133</v>
      </c>
      <c r="N269" s="101" t="n">
        <v>-28284.01</v>
      </c>
      <c r="O269" s="101" t="n">
        <v>-6221.78</v>
      </c>
      <c r="P269" s="101" t="n">
        <v>-2567.15</v>
      </c>
      <c r="Q269" s="101" t="n">
        <v>-26420.37</v>
      </c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</row>
    <row r="270" customFormat="false" ht="15.75" hidden="false" customHeight="true" outlineLevel="0" collapsed="false">
      <c r="A270" s="101"/>
      <c r="B270" s="101" t="n">
        <v>-3</v>
      </c>
      <c r="C270" s="101" t="n">
        <v>17</v>
      </c>
      <c r="D270" s="101" t="n">
        <v>20</v>
      </c>
      <c r="E270" s="101" t="n">
        <v>37</v>
      </c>
      <c r="F270" s="101" t="s">
        <v>242</v>
      </c>
      <c r="G270" s="101" t="str">
        <f aca="false">E270&amp;""&amp;F270</f>
        <v>37Ca</v>
      </c>
      <c r="H270" s="101" t="n">
        <v>-13136.066</v>
      </c>
      <c r="I270" s="101" t="n">
        <v>14756.23</v>
      </c>
      <c r="J270" s="101" t="n">
        <v>3007.97</v>
      </c>
      <c r="K270" s="101" t="n">
        <v>34067.01</v>
      </c>
      <c r="L270" s="101" t="n">
        <v>4666.6</v>
      </c>
      <c r="M270" s="101" t="n">
        <v>-16620.01</v>
      </c>
      <c r="N270" s="101"/>
      <c r="O270" s="101" t="n">
        <v>-6176.69</v>
      </c>
      <c r="P270" s="101" t="n">
        <v>9806.5</v>
      </c>
      <c r="Q270" s="101" t="n">
        <v>-36558.01</v>
      </c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</row>
    <row r="271" customFormat="false" ht="15.75" hidden="false" customHeight="true" outlineLevel="0" collapsed="false">
      <c r="A271" s="101"/>
      <c r="B271" s="101" t="n">
        <v>-5</v>
      </c>
      <c r="C271" s="101" t="n">
        <v>16</v>
      </c>
      <c r="D271" s="101" t="n">
        <v>21</v>
      </c>
      <c r="E271" s="101" t="n">
        <v>37</v>
      </c>
      <c r="F271" s="101" t="s">
        <v>243</v>
      </c>
      <c r="G271" s="101" t="str">
        <f aca="false">E271&amp;""&amp;F271</f>
        <v>37Sc</v>
      </c>
      <c r="H271" s="101" t="n">
        <v>3484.01</v>
      </c>
      <c r="I271" s="101" t="n">
        <v>19939.01</v>
      </c>
      <c r="J271" s="101" t="n">
        <v>-2646.01</v>
      </c>
      <c r="K271" s="101"/>
      <c r="L271" s="101" t="n">
        <v>-79.01</v>
      </c>
      <c r="M271" s="101"/>
      <c r="N271" s="101"/>
      <c r="O271" s="101" t="n">
        <v>-5983.01</v>
      </c>
      <c r="P271" s="101" t="n">
        <v>13612.01</v>
      </c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</row>
    <row r="272" customFormat="false" ht="15.75" hidden="false" customHeight="true" outlineLevel="0" collapsed="false">
      <c r="A272" s="101"/>
      <c r="B272" s="101" t="n">
        <v>14</v>
      </c>
      <c r="C272" s="101" t="n">
        <v>26</v>
      </c>
      <c r="D272" s="101" t="n">
        <v>12</v>
      </c>
      <c r="E272" s="101" t="n">
        <v>38</v>
      </c>
      <c r="F272" s="101" t="s">
        <v>234</v>
      </c>
      <c r="G272" s="101" t="str">
        <f aca="false">E272&amp;""&amp;F272</f>
        <v>38Mg</v>
      </c>
      <c r="H272" s="101" t="n">
        <v>34074.01</v>
      </c>
      <c r="I272" s="101" t="n">
        <v>2287.01</v>
      </c>
      <c r="J272" s="101" t="n">
        <v>26358.01</v>
      </c>
      <c r="K272" s="101" t="n">
        <v>2449.01</v>
      </c>
      <c r="L272" s="101"/>
      <c r="M272" s="101" t="n">
        <v>17864.01</v>
      </c>
      <c r="N272" s="101" t="n">
        <v>38244.01</v>
      </c>
      <c r="O272" s="101" t="n">
        <v>-21192.01</v>
      </c>
      <c r="P272" s="101"/>
      <c r="Q272" s="101" t="n">
        <v>16193.01</v>
      </c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</row>
    <row r="273" customFormat="false" ht="15.75" hidden="false" customHeight="true" outlineLevel="0" collapsed="false">
      <c r="A273" s="101"/>
      <c r="B273" s="101" t="n">
        <v>12</v>
      </c>
      <c r="C273" s="101" t="n">
        <v>25</v>
      </c>
      <c r="D273" s="101" t="n">
        <v>13</v>
      </c>
      <c r="E273" s="101" t="n">
        <v>38</v>
      </c>
      <c r="F273" s="101" t="s">
        <v>235</v>
      </c>
      <c r="G273" s="101" t="str">
        <f aca="false">E273&amp;""&amp;F273</f>
        <v>38Al</v>
      </c>
      <c r="H273" s="101" t="n">
        <v>16209.859</v>
      </c>
      <c r="I273" s="101" t="n">
        <v>1671.02</v>
      </c>
      <c r="J273" s="101" t="n">
        <v>19369.01</v>
      </c>
      <c r="K273" s="101" t="n">
        <v>5883.16</v>
      </c>
      <c r="L273" s="101" t="n">
        <v>44280.01</v>
      </c>
      <c r="M273" s="101" t="n">
        <v>20380.157</v>
      </c>
      <c r="N273" s="101" t="n">
        <v>30879.41</v>
      </c>
      <c r="O273" s="101" t="n">
        <v>-17504.01</v>
      </c>
      <c r="P273" s="101" t="n">
        <v>-44222.01</v>
      </c>
      <c r="Q273" s="101" t="n">
        <v>14732.83</v>
      </c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</row>
    <row r="274" customFormat="false" ht="15.75" hidden="false" customHeight="true" outlineLevel="0" collapsed="false">
      <c r="A274" s="101"/>
      <c r="B274" s="101" t="n">
        <v>10</v>
      </c>
      <c r="C274" s="101" t="n">
        <v>24</v>
      </c>
      <c r="D274" s="101" t="n">
        <v>14</v>
      </c>
      <c r="E274" s="101" t="n">
        <v>38</v>
      </c>
      <c r="F274" s="101" t="s">
        <v>236</v>
      </c>
      <c r="G274" s="101" t="str">
        <f aca="false">E274&amp;""&amp;F274</f>
        <v>38Si</v>
      </c>
      <c r="H274" s="101" t="n">
        <v>-4170.299</v>
      </c>
      <c r="I274" s="101" t="n">
        <v>5647.33</v>
      </c>
      <c r="J274" s="101" t="n">
        <v>21268.83</v>
      </c>
      <c r="K274" s="101" t="n">
        <v>7919.61</v>
      </c>
      <c r="L274" s="101" t="n">
        <v>39128.4</v>
      </c>
      <c r="M274" s="101" t="n">
        <v>10499.257</v>
      </c>
      <c r="N274" s="101" t="n">
        <v>22690.89</v>
      </c>
      <c r="O274" s="101" t="n">
        <v>-14918.56</v>
      </c>
      <c r="P274" s="101" t="n">
        <v>-39749.01</v>
      </c>
      <c r="Q274" s="101" t="n">
        <v>6754.49</v>
      </c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</row>
    <row r="275" customFormat="false" ht="15.75" hidden="false" customHeight="true" outlineLevel="0" collapsed="false">
      <c r="A275" s="101"/>
      <c r="B275" s="101" t="n">
        <v>8</v>
      </c>
      <c r="C275" s="101" t="n">
        <v>23</v>
      </c>
      <c r="D275" s="101" t="n">
        <v>15</v>
      </c>
      <c r="E275" s="101" t="n">
        <v>38</v>
      </c>
      <c r="F275" s="101" t="s">
        <v>237</v>
      </c>
      <c r="G275" s="101" t="str">
        <f aca="false">E275&amp;""&amp;F275</f>
        <v>38P</v>
      </c>
      <c r="H275" s="101" t="n">
        <v>-14669.556</v>
      </c>
      <c r="I275" s="101" t="n">
        <v>3744.77</v>
      </c>
      <c r="J275" s="101" t="n">
        <v>15364.24</v>
      </c>
      <c r="K275" s="101" t="n">
        <v>10561.16</v>
      </c>
      <c r="L275" s="101" t="n">
        <v>35197.88</v>
      </c>
      <c r="M275" s="101" t="n">
        <v>12191.631</v>
      </c>
      <c r="N275" s="101" t="n">
        <v>15128.53</v>
      </c>
      <c r="O275" s="101" t="n">
        <v>-14025.57</v>
      </c>
      <c r="P275" s="101" t="n">
        <v>-31768.09</v>
      </c>
      <c r="Q275" s="101" t="n">
        <v>4155.54</v>
      </c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</row>
    <row r="276" customFormat="false" ht="15.75" hidden="false" customHeight="true" outlineLevel="0" collapsed="false">
      <c r="A276" s="101"/>
      <c r="B276" s="101" t="n">
        <v>6</v>
      </c>
      <c r="C276" s="101" t="n">
        <v>22</v>
      </c>
      <c r="D276" s="101" t="n">
        <v>16</v>
      </c>
      <c r="E276" s="101" t="n">
        <v>38</v>
      </c>
      <c r="F276" s="101" t="s">
        <v>238</v>
      </c>
      <c r="G276" s="101" t="str">
        <f aca="false">E276&amp;""&amp;F276</f>
        <v>38S</v>
      </c>
      <c r="H276" s="101" t="n">
        <v>-26861.187</v>
      </c>
      <c r="I276" s="101" t="n">
        <v>8036.09</v>
      </c>
      <c r="J276" s="101" t="n">
        <v>15154.05</v>
      </c>
      <c r="K276" s="101" t="n">
        <v>12339.7</v>
      </c>
      <c r="L276" s="101" t="n">
        <v>29045.8</v>
      </c>
      <c r="M276" s="101" t="n">
        <v>2936.9</v>
      </c>
      <c r="N276" s="101" t="n">
        <v>7853.63</v>
      </c>
      <c r="O276" s="101" t="n">
        <v>-9329.37</v>
      </c>
      <c r="P276" s="101" t="n">
        <v>-27555.87</v>
      </c>
      <c r="Q276" s="101" t="n">
        <v>-3170.98</v>
      </c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</row>
    <row r="277" customFormat="false" ht="15.75" hidden="false" customHeight="true" outlineLevel="0" collapsed="false">
      <c r="A277" s="101"/>
      <c r="B277" s="101" t="n">
        <v>4</v>
      </c>
      <c r="C277" s="101" t="n">
        <v>21</v>
      </c>
      <c r="D277" s="101" t="n">
        <v>17</v>
      </c>
      <c r="E277" s="101" t="n">
        <v>38</v>
      </c>
      <c r="F277" s="101" t="s">
        <v>239</v>
      </c>
      <c r="G277" s="101" t="str">
        <f aca="false">E277&amp;""&amp;F277</f>
        <v>38Cl</v>
      </c>
      <c r="H277" s="101" t="n">
        <v>-29798.087</v>
      </c>
      <c r="I277" s="101" t="n">
        <v>6107.88</v>
      </c>
      <c r="J277" s="101" t="n">
        <v>10190.65</v>
      </c>
      <c r="K277" s="101" t="n">
        <v>16418.7</v>
      </c>
      <c r="L277" s="101" t="n">
        <v>24125</v>
      </c>
      <c r="M277" s="101" t="n">
        <v>4916.733</v>
      </c>
      <c r="N277" s="101" t="n">
        <v>-997.33</v>
      </c>
      <c r="O277" s="101" t="n">
        <v>-7674.3</v>
      </c>
      <c r="P277" s="101" t="n">
        <v>-18090.95</v>
      </c>
      <c r="Q277" s="101" t="n">
        <v>-6921.76</v>
      </c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</row>
    <row r="278" customFormat="false" ht="15.75" hidden="false" customHeight="true" outlineLevel="0" collapsed="false">
      <c r="A278" s="101"/>
      <c r="B278" s="101" t="n">
        <v>2</v>
      </c>
      <c r="C278" s="101" t="n">
        <v>20</v>
      </c>
      <c r="D278" s="101" t="n">
        <v>18</v>
      </c>
      <c r="E278" s="101" t="n">
        <v>38</v>
      </c>
      <c r="F278" s="101" t="s">
        <v>240</v>
      </c>
      <c r="G278" s="101" t="str">
        <f aca="false">E278&amp;""&amp;F278</f>
        <v>38Ar</v>
      </c>
      <c r="H278" s="101" t="n">
        <v>-34714.82</v>
      </c>
      <c r="I278" s="101" t="n">
        <v>11838.49</v>
      </c>
      <c r="J278" s="101" t="n">
        <v>10242.27</v>
      </c>
      <c r="K278" s="101" t="n">
        <v>20625.91</v>
      </c>
      <c r="L278" s="101" t="n">
        <v>18628.64</v>
      </c>
      <c r="M278" s="101" t="n">
        <v>-5914.066</v>
      </c>
      <c r="N278" s="101" t="n">
        <v>-12656.32</v>
      </c>
      <c r="O278" s="101" t="n">
        <v>-7208.04</v>
      </c>
      <c r="P278" s="101" t="n">
        <v>-15107.38</v>
      </c>
      <c r="Q278" s="101" t="n">
        <v>-17985.94</v>
      </c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</row>
    <row r="279" customFormat="false" ht="15.75" hidden="false" customHeight="true" outlineLevel="0" collapsed="false">
      <c r="A279" s="101"/>
      <c r="B279" s="101" t="n">
        <v>0</v>
      </c>
      <c r="C279" s="101" t="n">
        <v>19</v>
      </c>
      <c r="D279" s="101" t="n">
        <v>19</v>
      </c>
      <c r="E279" s="101" t="n">
        <v>38</v>
      </c>
      <c r="F279" s="101" t="s">
        <v>241</v>
      </c>
      <c r="G279" s="101" t="str">
        <f aca="false">E279&amp;""&amp;F279</f>
        <v>38K</v>
      </c>
      <c r="H279" s="101" t="n">
        <v>-28800.754</v>
      </c>
      <c r="I279" s="101" t="n">
        <v>12071.87</v>
      </c>
      <c r="J279" s="101" t="n">
        <v>5142.08</v>
      </c>
      <c r="K279" s="101" t="n">
        <v>27526.32</v>
      </c>
      <c r="L279" s="101" t="n">
        <v>13856.68</v>
      </c>
      <c r="M279" s="101" t="n">
        <v>-6742.253</v>
      </c>
      <c r="N279" s="101" t="n">
        <v>-24255.01</v>
      </c>
      <c r="O279" s="101" t="n">
        <v>-6785.58</v>
      </c>
      <c r="P279" s="101" t="n">
        <v>-4328.2</v>
      </c>
      <c r="Q279" s="101" t="n">
        <v>-23736</v>
      </c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</row>
    <row r="280" customFormat="false" ht="15.75" hidden="false" customHeight="true" outlineLevel="0" collapsed="false">
      <c r="A280" s="101"/>
      <c r="B280" s="101" t="n">
        <v>-2</v>
      </c>
      <c r="C280" s="101" t="n">
        <v>18</v>
      </c>
      <c r="D280" s="101" t="n">
        <v>20</v>
      </c>
      <c r="E280" s="101" t="n">
        <v>38</v>
      </c>
      <c r="F280" s="101" t="s">
        <v>242</v>
      </c>
      <c r="G280" s="101" t="str">
        <f aca="false">E280&amp;""&amp;F280</f>
        <v>38Ca</v>
      </c>
      <c r="H280" s="101" t="n">
        <v>-22058.5</v>
      </c>
      <c r="I280" s="101" t="n">
        <v>16993.75</v>
      </c>
      <c r="J280" s="101" t="n">
        <v>4547.27</v>
      </c>
      <c r="K280" s="101" t="n">
        <v>31749.98</v>
      </c>
      <c r="L280" s="101" t="n">
        <v>6404.9</v>
      </c>
      <c r="M280" s="101" t="n">
        <v>-17513.01</v>
      </c>
      <c r="N280" s="101" t="n">
        <v>-32724.01</v>
      </c>
      <c r="O280" s="101" t="n">
        <v>-6105.12</v>
      </c>
      <c r="P280" s="101" t="n">
        <v>1600.18</v>
      </c>
      <c r="Q280" s="101" t="n">
        <v>-33614.01</v>
      </c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</row>
    <row r="281" customFormat="false" ht="15.75" hidden="false" customHeight="true" outlineLevel="0" collapsed="false">
      <c r="A281" s="101"/>
      <c r="B281" s="101" t="n">
        <v>-4</v>
      </c>
      <c r="C281" s="101" t="n">
        <v>17</v>
      </c>
      <c r="D281" s="101" t="n">
        <v>21</v>
      </c>
      <c r="E281" s="101" t="n">
        <v>38</v>
      </c>
      <c r="F281" s="101" t="s">
        <v>243</v>
      </c>
      <c r="G281" s="101" t="str">
        <f aca="false">E281&amp;""&amp;F281</f>
        <v>38Sc</v>
      </c>
      <c r="H281" s="101" t="n">
        <v>-4546.01</v>
      </c>
      <c r="I281" s="101" t="n">
        <v>16101.01</v>
      </c>
      <c r="J281" s="101" t="n">
        <v>-1301.01</v>
      </c>
      <c r="K281" s="101" t="n">
        <v>36039.01</v>
      </c>
      <c r="L281" s="101" t="n">
        <v>1707.01</v>
      </c>
      <c r="M281" s="101" t="n">
        <v>-15211.01</v>
      </c>
      <c r="N281" s="101"/>
      <c r="O281" s="101" t="n">
        <v>-5750.01</v>
      </c>
      <c r="P281" s="101" t="n">
        <v>12966.01</v>
      </c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</row>
    <row r="282" customFormat="false" ht="15.75" hidden="false" customHeight="true" outlineLevel="0" collapsed="false">
      <c r="A282" s="101"/>
      <c r="B282" s="101" t="n">
        <v>-6</v>
      </c>
      <c r="C282" s="101" t="n">
        <v>16</v>
      </c>
      <c r="D282" s="101" t="n">
        <v>22</v>
      </c>
      <c r="E282" s="101" t="n">
        <v>38</v>
      </c>
      <c r="F282" s="101" t="s">
        <v>244</v>
      </c>
      <c r="G282" s="101" t="str">
        <f aca="false">E282&amp;""&amp;F282</f>
        <v>38Ti</v>
      </c>
      <c r="H282" s="101" t="n">
        <v>10666.01</v>
      </c>
      <c r="I282" s="101"/>
      <c r="J282" s="101" t="n">
        <v>107.01</v>
      </c>
      <c r="K282" s="101"/>
      <c r="L282" s="101" t="n">
        <v>-2539.01</v>
      </c>
      <c r="M282" s="101"/>
      <c r="N282" s="101"/>
      <c r="O282" s="101" t="n">
        <v>-5611.01</v>
      </c>
      <c r="P282" s="101" t="n">
        <v>16513.01</v>
      </c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</row>
    <row r="283" customFormat="false" ht="15.75" hidden="false" customHeight="true" outlineLevel="0" collapsed="false">
      <c r="A283" s="101"/>
      <c r="B283" s="101" t="n">
        <v>15</v>
      </c>
      <c r="C283" s="101" t="n">
        <v>27</v>
      </c>
      <c r="D283" s="101" t="n">
        <v>12</v>
      </c>
      <c r="E283" s="101" t="n">
        <v>39</v>
      </c>
      <c r="F283" s="101" t="s">
        <v>234</v>
      </c>
      <c r="G283" s="101" t="str">
        <f aca="false">E283&amp;""&amp;F283</f>
        <v>39Mg</v>
      </c>
      <c r="H283" s="101" t="n">
        <v>42275.01</v>
      </c>
      <c r="I283" s="101" t="n">
        <v>-130.01</v>
      </c>
      <c r="J283" s="101"/>
      <c r="K283" s="101" t="n">
        <v>2157.01</v>
      </c>
      <c r="L283" s="101"/>
      <c r="M283" s="101" t="n">
        <v>21279.01</v>
      </c>
      <c r="N283" s="101" t="n">
        <v>39955.01</v>
      </c>
      <c r="O283" s="101"/>
      <c r="P283" s="101"/>
      <c r="Q283" s="101" t="n">
        <v>17994.01</v>
      </c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</row>
    <row r="284" customFormat="false" ht="15.75" hidden="false" customHeight="true" outlineLevel="0" collapsed="false">
      <c r="A284" s="101"/>
      <c r="B284" s="101" t="n">
        <v>13</v>
      </c>
      <c r="C284" s="101" t="n">
        <v>26</v>
      </c>
      <c r="D284" s="101" t="n">
        <v>13</v>
      </c>
      <c r="E284" s="101" t="n">
        <v>39</v>
      </c>
      <c r="F284" s="101" t="s">
        <v>235</v>
      </c>
      <c r="G284" s="101" t="str">
        <f aca="false">E284&amp;""&amp;F284</f>
        <v>39Al</v>
      </c>
      <c r="H284" s="101" t="n">
        <v>20996.01</v>
      </c>
      <c r="I284" s="101" t="n">
        <v>3285.01</v>
      </c>
      <c r="J284" s="101" t="n">
        <v>20367.01</v>
      </c>
      <c r="K284" s="101" t="n">
        <v>4956.01</v>
      </c>
      <c r="L284" s="101" t="n">
        <v>46725.01</v>
      </c>
      <c r="M284" s="101" t="n">
        <v>18676.01</v>
      </c>
      <c r="N284" s="101" t="n">
        <v>33825.01</v>
      </c>
      <c r="O284" s="101" t="n">
        <v>-19269.01</v>
      </c>
      <c r="P284" s="101"/>
      <c r="Q284" s="101" t="n">
        <v>17095.01</v>
      </c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</row>
    <row r="285" customFormat="false" ht="15.75" hidden="false" customHeight="true" outlineLevel="0" collapsed="false">
      <c r="A285" s="101"/>
      <c r="B285" s="101" t="n">
        <v>11</v>
      </c>
      <c r="C285" s="101" t="n">
        <v>25</v>
      </c>
      <c r="D285" s="101" t="n">
        <v>14</v>
      </c>
      <c r="E285" s="101" t="n">
        <v>39</v>
      </c>
      <c r="F285" s="101" t="s">
        <v>236</v>
      </c>
      <c r="G285" s="101" t="str">
        <f aca="false">E285&amp;""&amp;F285</f>
        <v>39Si</v>
      </c>
      <c r="H285" s="101" t="n">
        <v>2320.352</v>
      </c>
      <c r="I285" s="101" t="n">
        <v>1580.67</v>
      </c>
      <c r="J285" s="101" t="n">
        <v>21178.48</v>
      </c>
      <c r="K285" s="101" t="n">
        <v>7228</v>
      </c>
      <c r="L285" s="101" t="n">
        <v>40547.01</v>
      </c>
      <c r="M285" s="101" t="n">
        <v>15149.625</v>
      </c>
      <c r="N285" s="101" t="n">
        <v>25482.7</v>
      </c>
      <c r="O285" s="101" t="n">
        <v>-15744.35</v>
      </c>
      <c r="P285" s="101" t="n">
        <v>-39043.01</v>
      </c>
      <c r="Q285" s="101" t="n">
        <v>8918.59</v>
      </c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</row>
    <row r="286" customFormat="false" ht="15.75" hidden="false" customHeight="true" outlineLevel="0" collapsed="false">
      <c r="A286" s="101"/>
      <c r="B286" s="101" t="n">
        <v>9</v>
      </c>
      <c r="C286" s="101" t="n">
        <v>24</v>
      </c>
      <c r="D286" s="101" t="n">
        <v>15</v>
      </c>
      <c r="E286" s="101" t="n">
        <v>39</v>
      </c>
      <c r="F286" s="101" t="s">
        <v>237</v>
      </c>
      <c r="G286" s="101" t="str">
        <f aca="false">E286&amp;""&amp;F286</f>
        <v>39P</v>
      </c>
      <c r="H286" s="101" t="n">
        <v>-12829.273</v>
      </c>
      <c r="I286" s="101" t="n">
        <v>6231.03</v>
      </c>
      <c r="J286" s="101" t="n">
        <v>15947.94</v>
      </c>
      <c r="K286" s="101" t="n">
        <v>9975.8</v>
      </c>
      <c r="L286" s="101" t="n">
        <v>37216.78</v>
      </c>
      <c r="M286" s="101" t="n">
        <v>10333.073</v>
      </c>
      <c r="N286" s="101" t="n">
        <v>16970.92</v>
      </c>
      <c r="O286" s="101" t="n">
        <v>-15034.36</v>
      </c>
      <c r="P286" s="101" t="n">
        <v>-36328.1</v>
      </c>
      <c r="Q286" s="101" t="n">
        <v>5960.6</v>
      </c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</row>
    <row r="287" customFormat="false" ht="15.75" hidden="false" customHeight="true" outlineLevel="0" collapsed="false">
      <c r="A287" s="101"/>
      <c r="B287" s="101" t="n">
        <v>7</v>
      </c>
      <c r="C287" s="101" t="n">
        <v>23</v>
      </c>
      <c r="D287" s="101" t="n">
        <v>16</v>
      </c>
      <c r="E287" s="101" t="n">
        <v>39</v>
      </c>
      <c r="F287" s="101" t="s">
        <v>238</v>
      </c>
      <c r="G287" s="101" t="str">
        <f aca="false">E287&amp;""&amp;F287</f>
        <v>39S</v>
      </c>
      <c r="H287" s="101" t="n">
        <v>-23162.346</v>
      </c>
      <c r="I287" s="101" t="n">
        <v>4372.48</v>
      </c>
      <c r="J287" s="101" t="n">
        <v>15781.76</v>
      </c>
      <c r="K287" s="101" t="n">
        <v>12408.57</v>
      </c>
      <c r="L287" s="101" t="n">
        <v>31146</v>
      </c>
      <c r="M287" s="101" t="n">
        <v>6637.846</v>
      </c>
      <c r="N287" s="101" t="n">
        <v>10079.84</v>
      </c>
      <c r="O287" s="101" t="n">
        <v>-11226.86</v>
      </c>
      <c r="P287" s="101" t="n">
        <v>-26281.02</v>
      </c>
      <c r="Q287" s="101" t="n">
        <v>-1435.58</v>
      </c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</row>
    <row r="288" customFormat="false" ht="15.75" hidden="false" customHeight="true" outlineLevel="0" collapsed="false">
      <c r="A288" s="101"/>
      <c r="B288" s="101" t="n">
        <v>5</v>
      </c>
      <c r="C288" s="101" t="n">
        <v>22</v>
      </c>
      <c r="D288" s="101" t="n">
        <v>17</v>
      </c>
      <c r="E288" s="101" t="n">
        <v>39</v>
      </c>
      <c r="F288" s="101" t="s">
        <v>239</v>
      </c>
      <c r="G288" s="101" t="str">
        <f aca="false">E288&amp;""&amp;F288</f>
        <v>39Cl</v>
      </c>
      <c r="H288" s="101" t="n">
        <v>-29800.192</v>
      </c>
      <c r="I288" s="101" t="n">
        <v>8073.42</v>
      </c>
      <c r="J288" s="101" t="n">
        <v>10227.98</v>
      </c>
      <c r="K288" s="101" t="n">
        <v>14181.3</v>
      </c>
      <c r="L288" s="101" t="n">
        <v>25382.03</v>
      </c>
      <c r="M288" s="101" t="n">
        <v>3441.998</v>
      </c>
      <c r="N288" s="101" t="n">
        <v>4007</v>
      </c>
      <c r="O288" s="101" t="n">
        <v>-7367.32</v>
      </c>
      <c r="P288" s="101" t="n">
        <v>-22419.61</v>
      </c>
      <c r="Q288" s="101" t="n">
        <v>-3156.69</v>
      </c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</row>
    <row r="289" customFormat="false" ht="15.75" hidden="false" customHeight="true" outlineLevel="0" collapsed="false">
      <c r="A289" s="101"/>
      <c r="B289" s="101" t="n">
        <v>3</v>
      </c>
      <c r="C289" s="101" t="n">
        <v>21</v>
      </c>
      <c r="D289" s="101" t="n">
        <v>18</v>
      </c>
      <c r="E289" s="101" t="n">
        <v>39</v>
      </c>
      <c r="F289" s="101" t="s">
        <v>240</v>
      </c>
      <c r="G289" s="101" t="str">
        <f aca="false">E289&amp;""&amp;F289</f>
        <v>39Ar</v>
      </c>
      <c r="H289" s="101" t="n">
        <v>-33242.19</v>
      </c>
      <c r="I289" s="101" t="n">
        <v>6598.69</v>
      </c>
      <c r="J289" s="101" t="n">
        <v>10733.07</v>
      </c>
      <c r="K289" s="101" t="n">
        <v>18437.18</v>
      </c>
      <c r="L289" s="101" t="n">
        <v>20923.72</v>
      </c>
      <c r="M289" s="101" t="n">
        <v>565</v>
      </c>
      <c r="N289" s="101" t="n">
        <v>-5959.49</v>
      </c>
      <c r="O289" s="101" t="n">
        <v>-6820.89</v>
      </c>
      <c r="P289" s="101" t="n">
        <v>-13669.97</v>
      </c>
      <c r="Q289" s="101" t="n">
        <v>-12512.75</v>
      </c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</row>
    <row r="290" customFormat="false" ht="15.75" hidden="false" customHeight="true" outlineLevel="0" collapsed="false">
      <c r="A290" s="101"/>
      <c r="B290" s="101" t="n">
        <v>1</v>
      </c>
      <c r="C290" s="101" t="n">
        <v>20</v>
      </c>
      <c r="D290" s="101" t="n">
        <v>19</v>
      </c>
      <c r="E290" s="101" t="n">
        <v>39</v>
      </c>
      <c r="F290" s="101" t="s">
        <v>241</v>
      </c>
      <c r="G290" s="101" t="str">
        <f aca="false">E290&amp;""&amp;F290</f>
        <v>39K</v>
      </c>
      <c r="H290" s="101" t="n">
        <v>-33807.19022</v>
      </c>
      <c r="I290" s="101" t="n">
        <v>13077.75</v>
      </c>
      <c r="J290" s="101" t="n">
        <v>6381.34</v>
      </c>
      <c r="K290" s="101" t="n">
        <v>25149.63</v>
      </c>
      <c r="L290" s="101" t="n">
        <v>16623.61</v>
      </c>
      <c r="M290" s="101" t="n">
        <v>-6524.488</v>
      </c>
      <c r="N290" s="101" t="n">
        <v>-19634.48</v>
      </c>
      <c r="O290" s="101" t="n">
        <v>-7218.57</v>
      </c>
      <c r="P290" s="101" t="n">
        <v>-11298.07</v>
      </c>
      <c r="Q290" s="101" t="n">
        <v>-19820.01</v>
      </c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</row>
    <row r="291" customFormat="false" ht="15.75" hidden="false" customHeight="true" outlineLevel="0" collapsed="false">
      <c r="A291" s="101"/>
      <c r="B291" s="101" t="n">
        <v>-1</v>
      </c>
      <c r="C291" s="101" t="n">
        <v>19</v>
      </c>
      <c r="D291" s="101" t="n">
        <v>20</v>
      </c>
      <c r="E291" s="101" t="n">
        <v>39</v>
      </c>
      <c r="F291" s="101" t="s">
        <v>242</v>
      </c>
      <c r="G291" s="101" t="str">
        <f aca="false">E291&amp;""&amp;F291</f>
        <v>39Ca</v>
      </c>
      <c r="H291" s="101" t="n">
        <v>-27282.702</v>
      </c>
      <c r="I291" s="101" t="n">
        <v>13295.52</v>
      </c>
      <c r="J291" s="101" t="n">
        <v>5770.92</v>
      </c>
      <c r="K291" s="101" t="n">
        <v>30289.27</v>
      </c>
      <c r="L291" s="101" t="n">
        <v>10913</v>
      </c>
      <c r="M291" s="101" t="n">
        <v>-13109.992</v>
      </c>
      <c r="N291" s="101" t="n">
        <v>-29481.01</v>
      </c>
      <c r="O291" s="101" t="n">
        <v>-6660.21</v>
      </c>
      <c r="P291" s="101" t="n">
        <v>143.15</v>
      </c>
      <c r="Q291" s="101" t="n">
        <v>-30808.01</v>
      </c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</row>
    <row r="292" customFormat="false" ht="15.75" hidden="false" customHeight="true" outlineLevel="0" collapsed="false">
      <c r="A292" s="101"/>
      <c r="B292" s="101" t="n">
        <v>-3</v>
      </c>
      <c r="C292" s="101" t="n">
        <v>18</v>
      </c>
      <c r="D292" s="101" t="n">
        <v>21</v>
      </c>
      <c r="E292" s="101" t="n">
        <v>39</v>
      </c>
      <c r="F292" s="101" t="s">
        <v>243</v>
      </c>
      <c r="G292" s="101" t="str">
        <f aca="false">E292&amp;""&amp;F292</f>
        <v>39Sc</v>
      </c>
      <c r="H292" s="101" t="n">
        <v>-14172.71</v>
      </c>
      <c r="I292" s="101" t="n">
        <v>17698.01</v>
      </c>
      <c r="J292" s="101" t="n">
        <v>-596.82</v>
      </c>
      <c r="K292" s="101" t="n">
        <v>33799.01</v>
      </c>
      <c r="L292" s="101" t="n">
        <v>3950.45</v>
      </c>
      <c r="M292" s="101" t="n">
        <v>-16371.01</v>
      </c>
      <c r="N292" s="101"/>
      <c r="O292" s="101" t="n">
        <v>-5424.74</v>
      </c>
      <c r="P292" s="101" t="n">
        <v>7339.07</v>
      </c>
      <c r="Q292" s="101" t="n">
        <v>-32910.01</v>
      </c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</row>
    <row r="293" customFormat="false" ht="15.75" hidden="false" customHeight="true" outlineLevel="0" collapsed="false">
      <c r="A293" s="101"/>
      <c r="B293" s="101" t="n">
        <v>-5</v>
      </c>
      <c r="C293" s="101" t="n">
        <v>17</v>
      </c>
      <c r="D293" s="101" t="n">
        <v>22</v>
      </c>
      <c r="E293" s="101" t="n">
        <v>39</v>
      </c>
      <c r="F293" s="101" t="s">
        <v>244</v>
      </c>
      <c r="G293" s="101" t="str">
        <f aca="false">E293&amp;""&amp;F293</f>
        <v>39Ti</v>
      </c>
      <c r="H293" s="101" t="n">
        <v>2198.01</v>
      </c>
      <c r="I293" s="101" t="n">
        <v>16539.01</v>
      </c>
      <c r="J293" s="101" t="n">
        <v>545.01</v>
      </c>
      <c r="K293" s="101"/>
      <c r="L293" s="101" t="n">
        <v>-756.01</v>
      </c>
      <c r="M293" s="101"/>
      <c r="N293" s="101"/>
      <c r="O293" s="101" t="n">
        <v>-5014.01</v>
      </c>
      <c r="P293" s="101" t="n">
        <v>16968.01</v>
      </c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</row>
    <row r="294" customFormat="false" ht="15.75" hidden="false" customHeight="true" outlineLevel="0" collapsed="false">
      <c r="A294" s="101"/>
      <c r="B294" s="101" t="n">
        <v>16</v>
      </c>
      <c r="C294" s="101" t="n">
        <v>28</v>
      </c>
      <c r="D294" s="101" t="n">
        <v>12</v>
      </c>
      <c r="E294" s="101" t="n">
        <v>40</v>
      </c>
      <c r="F294" s="101" t="s">
        <v>234</v>
      </c>
      <c r="G294" s="101" t="str">
        <f aca="false">E294&amp;""&amp;F294</f>
        <v>40Mg</v>
      </c>
      <c r="H294" s="101" t="n">
        <v>48605.01</v>
      </c>
      <c r="I294" s="101" t="n">
        <v>1741.01</v>
      </c>
      <c r="J294" s="101"/>
      <c r="K294" s="101" t="n">
        <v>1611.01</v>
      </c>
      <c r="L294" s="101"/>
      <c r="M294" s="101" t="n">
        <v>20633.01</v>
      </c>
      <c r="N294" s="101" t="n">
        <v>43176.01</v>
      </c>
      <c r="O294" s="101"/>
      <c r="P294" s="101"/>
      <c r="Q294" s="101" t="n">
        <v>19538.01</v>
      </c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</row>
    <row r="295" customFormat="false" ht="15.75" hidden="false" customHeight="true" outlineLevel="0" collapsed="false">
      <c r="A295" s="101"/>
      <c r="B295" s="101" t="n">
        <v>14</v>
      </c>
      <c r="C295" s="101" t="n">
        <v>27</v>
      </c>
      <c r="D295" s="101" t="n">
        <v>13</v>
      </c>
      <c r="E295" s="101" t="n">
        <v>40</v>
      </c>
      <c r="F295" s="101" t="s">
        <v>235</v>
      </c>
      <c r="G295" s="101" t="str">
        <f aca="false">E295&amp;""&amp;F295</f>
        <v>40Al</v>
      </c>
      <c r="H295" s="101" t="n">
        <v>27973.01</v>
      </c>
      <c r="I295" s="101" t="n">
        <v>1094.01</v>
      </c>
      <c r="J295" s="101" t="n">
        <v>21592.01</v>
      </c>
      <c r="K295" s="101" t="n">
        <v>4380.01</v>
      </c>
      <c r="L295" s="101"/>
      <c r="M295" s="101" t="n">
        <v>22543.01</v>
      </c>
      <c r="N295" s="101" t="n">
        <v>36047.01</v>
      </c>
      <c r="O295" s="101" t="n">
        <v>-20364.01</v>
      </c>
      <c r="P295" s="101"/>
      <c r="Q295" s="101" t="n">
        <v>17581.01</v>
      </c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</row>
    <row r="296" customFormat="false" ht="15.75" hidden="false" customHeight="true" outlineLevel="0" collapsed="false">
      <c r="A296" s="101"/>
      <c r="B296" s="101" t="n">
        <v>12</v>
      </c>
      <c r="C296" s="101" t="n">
        <v>26</v>
      </c>
      <c r="D296" s="101" t="n">
        <v>14</v>
      </c>
      <c r="E296" s="101" t="n">
        <v>40</v>
      </c>
      <c r="F296" s="101" t="s">
        <v>236</v>
      </c>
      <c r="G296" s="101" t="str">
        <f aca="false">E296&amp;""&amp;F296</f>
        <v>40Si</v>
      </c>
      <c r="H296" s="101" t="n">
        <v>5429.679</v>
      </c>
      <c r="I296" s="101" t="n">
        <v>4961.99</v>
      </c>
      <c r="J296" s="101" t="n">
        <v>22855.01</v>
      </c>
      <c r="K296" s="101" t="n">
        <v>6542.66</v>
      </c>
      <c r="L296" s="101" t="n">
        <v>43222.01</v>
      </c>
      <c r="M296" s="101" t="n">
        <v>13504.103</v>
      </c>
      <c r="N296" s="101" t="n">
        <v>28267.52</v>
      </c>
      <c r="O296" s="101" t="n">
        <v>-17375.39</v>
      </c>
      <c r="P296" s="101" t="n">
        <v>-44135.01</v>
      </c>
      <c r="Q296" s="101" t="n">
        <v>10187.63</v>
      </c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</row>
    <row r="297" customFormat="false" ht="15.75" hidden="false" customHeight="true" outlineLevel="0" collapsed="false">
      <c r="A297" s="101"/>
      <c r="B297" s="101" t="n">
        <v>10</v>
      </c>
      <c r="C297" s="101" t="n">
        <v>25</v>
      </c>
      <c r="D297" s="101" t="n">
        <v>15</v>
      </c>
      <c r="E297" s="101" t="n">
        <v>40</v>
      </c>
      <c r="F297" s="101" t="s">
        <v>237</v>
      </c>
      <c r="G297" s="101" t="str">
        <f aca="false">E297&amp;""&amp;F297</f>
        <v>40P</v>
      </c>
      <c r="H297" s="101" t="n">
        <v>-8074.425</v>
      </c>
      <c r="I297" s="101" t="n">
        <v>3316.47</v>
      </c>
      <c r="J297" s="101" t="n">
        <v>17683.75</v>
      </c>
      <c r="K297" s="101" t="n">
        <v>9547.5</v>
      </c>
      <c r="L297" s="101" t="n">
        <v>38862.22</v>
      </c>
      <c r="M297" s="101" t="n">
        <v>14763.421</v>
      </c>
      <c r="N297" s="101" t="n">
        <v>19483.39</v>
      </c>
      <c r="O297" s="101" t="n">
        <v>-16449.72</v>
      </c>
      <c r="P297" s="101" t="n">
        <v>-36359.01</v>
      </c>
      <c r="Q297" s="101" t="n">
        <v>7016.6</v>
      </c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</row>
    <row r="298" customFormat="false" ht="15.75" hidden="false" customHeight="true" outlineLevel="0" collapsed="false">
      <c r="A298" s="101"/>
      <c r="B298" s="101" t="n">
        <v>8</v>
      </c>
      <c r="C298" s="101" t="n">
        <v>24</v>
      </c>
      <c r="D298" s="101" t="n">
        <v>16</v>
      </c>
      <c r="E298" s="101" t="n">
        <v>40</v>
      </c>
      <c r="F298" s="101" t="s">
        <v>238</v>
      </c>
      <c r="G298" s="101" t="str">
        <f aca="false">E298&amp;""&amp;F298</f>
        <v>40S</v>
      </c>
      <c r="H298" s="101" t="n">
        <v>-22837.846</v>
      </c>
      <c r="I298" s="101" t="n">
        <v>7746.82</v>
      </c>
      <c r="J298" s="101" t="n">
        <v>17297.54</v>
      </c>
      <c r="K298" s="101" t="n">
        <v>12119.29</v>
      </c>
      <c r="L298" s="101" t="n">
        <v>33245.49</v>
      </c>
      <c r="M298" s="101" t="n">
        <v>4719.967</v>
      </c>
      <c r="N298" s="101" t="n">
        <v>12202.05</v>
      </c>
      <c r="O298" s="101" t="n">
        <v>-12869.44</v>
      </c>
      <c r="P298" s="101" t="n">
        <v>-32447.17</v>
      </c>
      <c r="Q298" s="101" t="n">
        <v>-1108.97</v>
      </c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</row>
    <row r="299" customFormat="false" ht="15.75" hidden="false" customHeight="true" outlineLevel="0" collapsed="false">
      <c r="A299" s="101"/>
      <c r="B299" s="101" t="n">
        <v>6</v>
      </c>
      <c r="C299" s="101" t="n">
        <v>23</v>
      </c>
      <c r="D299" s="101" t="n">
        <v>17</v>
      </c>
      <c r="E299" s="101" t="n">
        <v>40</v>
      </c>
      <c r="F299" s="101" t="s">
        <v>239</v>
      </c>
      <c r="G299" s="101" t="str">
        <f aca="false">E299&amp;""&amp;F299</f>
        <v>40Cl</v>
      </c>
      <c r="H299" s="101" t="n">
        <v>-27557.813</v>
      </c>
      <c r="I299" s="101" t="n">
        <v>5828.94</v>
      </c>
      <c r="J299" s="101" t="n">
        <v>11684.44</v>
      </c>
      <c r="K299" s="101" t="n">
        <v>13902.36</v>
      </c>
      <c r="L299" s="101" t="n">
        <v>27466.2</v>
      </c>
      <c r="M299" s="101" t="n">
        <v>7482.082</v>
      </c>
      <c r="N299" s="101" t="n">
        <v>5977.68</v>
      </c>
      <c r="O299" s="101" t="n">
        <v>-9731.7</v>
      </c>
      <c r="P299" s="101" t="n">
        <v>-22017.51</v>
      </c>
      <c r="Q299" s="101" t="n">
        <v>-2386.94</v>
      </c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</row>
    <row r="300" customFormat="false" ht="15.75" hidden="false" customHeight="true" outlineLevel="0" collapsed="false">
      <c r="A300" s="101"/>
      <c r="B300" s="101" t="n">
        <v>4</v>
      </c>
      <c r="C300" s="101" t="n">
        <v>22</v>
      </c>
      <c r="D300" s="101" t="n">
        <v>18</v>
      </c>
      <c r="E300" s="101" t="n">
        <v>40</v>
      </c>
      <c r="F300" s="101" t="s">
        <v>240</v>
      </c>
      <c r="G300" s="101" t="str">
        <f aca="false">E300&amp;""&amp;F300</f>
        <v>40Ar</v>
      </c>
      <c r="H300" s="101" t="n">
        <v>-35039.89464</v>
      </c>
      <c r="I300" s="101" t="n">
        <v>9869.02</v>
      </c>
      <c r="J300" s="101" t="n">
        <v>12528.67</v>
      </c>
      <c r="K300" s="101" t="n">
        <v>16467.71</v>
      </c>
      <c r="L300" s="101" t="n">
        <v>22756.65</v>
      </c>
      <c r="M300" s="101" t="n">
        <v>-1504.403</v>
      </c>
      <c r="N300" s="101" t="n">
        <v>-193.51</v>
      </c>
      <c r="O300" s="101" t="n">
        <v>-6800.69</v>
      </c>
      <c r="P300" s="101" t="n">
        <v>-19166.52</v>
      </c>
      <c r="Q300" s="101" t="n">
        <v>-9304.02</v>
      </c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</row>
    <row r="301" customFormat="false" ht="15.75" hidden="false" customHeight="true" outlineLevel="0" collapsed="false">
      <c r="A301" s="101"/>
      <c r="B301" s="101" t="n">
        <v>2</v>
      </c>
      <c r="C301" s="101" t="n">
        <v>21</v>
      </c>
      <c r="D301" s="101" t="n">
        <v>19</v>
      </c>
      <c r="E301" s="101" t="n">
        <v>40</v>
      </c>
      <c r="F301" s="101" t="s">
        <v>241</v>
      </c>
      <c r="G301" s="101" t="str">
        <f aca="false">E301&amp;""&amp;F301</f>
        <v>40K</v>
      </c>
      <c r="H301" s="101" t="n">
        <v>-33535.492</v>
      </c>
      <c r="I301" s="101" t="n">
        <v>7799.62</v>
      </c>
      <c r="J301" s="101" t="n">
        <v>7582.27</v>
      </c>
      <c r="K301" s="101" t="n">
        <v>20877.37</v>
      </c>
      <c r="L301" s="101" t="n">
        <v>18315.35</v>
      </c>
      <c r="M301" s="101" t="n">
        <v>1310.894</v>
      </c>
      <c r="N301" s="101" t="n">
        <v>-13012.16</v>
      </c>
      <c r="O301" s="101" t="n">
        <v>-6438.39</v>
      </c>
      <c r="P301" s="101" t="n">
        <v>-11024.27</v>
      </c>
      <c r="Q301" s="101" t="n">
        <v>-14324.11</v>
      </c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</row>
    <row r="302" customFormat="false" ht="15.75" hidden="false" customHeight="true" outlineLevel="0" collapsed="false">
      <c r="A302" s="101"/>
      <c r="B302" s="101" t="n">
        <v>0</v>
      </c>
      <c r="C302" s="101" t="n">
        <v>20</v>
      </c>
      <c r="D302" s="101" t="n">
        <v>20</v>
      </c>
      <c r="E302" s="101" t="n">
        <v>40</v>
      </c>
      <c r="F302" s="101" t="s">
        <v>242</v>
      </c>
      <c r="G302" s="101" t="str">
        <f aca="false">E302&amp;""&amp;F302</f>
        <v>40Ca</v>
      </c>
      <c r="H302" s="101" t="n">
        <v>-34846.386</v>
      </c>
      <c r="I302" s="101" t="n">
        <v>15635</v>
      </c>
      <c r="J302" s="101" t="n">
        <v>8328.17</v>
      </c>
      <c r="K302" s="101" t="n">
        <v>28930.52</v>
      </c>
      <c r="L302" s="101" t="n">
        <v>14709.51</v>
      </c>
      <c r="M302" s="101" t="n">
        <v>-14323.05</v>
      </c>
      <c r="N302" s="101" t="n">
        <v>-25996</v>
      </c>
      <c r="O302" s="101" t="n">
        <v>-7039.76</v>
      </c>
      <c r="P302" s="101" t="n">
        <v>-8893.17</v>
      </c>
      <c r="Q302" s="101" t="n">
        <v>-28744.99</v>
      </c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</row>
    <row r="303" customFormat="false" ht="15.75" hidden="false" customHeight="true" outlineLevel="0" collapsed="false">
      <c r="A303" s="101"/>
      <c r="B303" s="101" t="n">
        <v>-2</v>
      </c>
      <c r="C303" s="101" t="n">
        <v>19</v>
      </c>
      <c r="D303" s="101" t="n">
        <v>21</v>
      </c>
      <c r="E303" s="101" t="n">
        <v>40</v>
      </c>
      <c r="F303" s="101" t="s">
        <v>243</v>
      </c>
      <c r="G303" s="101" t="str">
        <f aca="false">E303&amp;""&amp;F303</f>
        <v>40Sc</v>
      </c>
      <c r="H303" s="101" t="n">
        <v>-20523.336</v>
      </c>
      <c r="I303" s="101" t="n">
        <v>14421.94</v>
      </c>
      <c r="J303" s="101" t="n">
        <v>529.6</v>
      </c>
      <c r="K303" s="101" t="n">
        <v>32120.01</v>
      </c>
      <c r="L303" s="101" t="n">
        <v>6300.52</v>
      </c>
      <c r="M303" s="101" t="n">
        <v>-11672.95</v>
      </c>
      <c r="N303" s="101" t="n">
        <v>-32409.01</v>
      </c>
      <c r="O303" s="101" t="n">
        <v>-5531.19</v>
      </c>
      <c r="P303" s="101" t="n">
        <v>5994.88</v>
      </c>
      <c r="Q303" s="101" t="n">
        <v>-30793.01</v>
      </c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</row>
    <row r="304" customFormat="false" ht="15.75" hidden="false" customHeight="true" outlineLevel="0" collapsed="false">
      <c r="A304" s="101"/>
      <c r="B304" s="101" t="n">
        <v>-4</v>
      </c>
      <c r="C304" s="101" t="n">
        <v>18</v>
      </c>
      <c r="D304" s="101" t="n">
        <v>22</v>
      </c>
      <c r="E304" s="101" t="n">
        <v>40</v>
      </c>
      <c r="F304" s="101" t="s">
        <v>244</v>
      </c>
      <c r="G304" s="101" t="str">
        <f aca="false">E304&amp;""&amp;F304</f>
        <v>40Ti</v>
      </c>
      <c r="H304" s="101" t="n">
        <v>-8850.386</v>
      </c>
      <c r="I304" s="101" t="n">
        <v>19120.01</v>
      </c>
      <c r="J304" s="101" t="n">
        <v>1966.65</v>
      </c>
      <c r="K304" s="101" t="n">
        <v>35659.01</v>
      </c>
      <c r="L304" s="101" t="n">
        <v>1369.83</v>
      </c>
      <c r="M304" s="101" t="n">
        <v>-20736.01</v>
      </c>
      <c r="N304" s="101"/>
      <c r="O304" s="101" t="n">
        <v>-4824.15</v>
      </c>
      <c r="P304" s="101" t="n">
        <v>11143.35</v>
      </c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</row>
    <row r="305" customFormat="false" ht="15.75" hidden="false" customHeight="true" outlineLevel="0" collapsed="false">
      <c r="A305" s="101"/>
      <c r="B305" s="101" t="n">
        <v>-6</v>
      </c>
      <c r="C305" s="101" t="n">
        <v>17</v>
      </c>
      <c r="D305" s="101" t="n">
        <v>23</v>
      </c>
      <c r="E305" s="101" t="n">
        <v>40</v>
      </c>
      <c r="F305" s="101" t="s">
        <v>245</v>
      </c>
      <c r="G305" s="101" t="str">
        <f aca="false">E305&amp;""&amp;F305</f>
        <v>40V</v>
      </c>
      <c r="H305" s="101" t="n">
        <v>11886.01</v>
      </c>
      <c r="I305" s="101"/>
      <c r="J305" s="101" t="n">
        <v>-2399.01</v>
      </c>
      <c r="K305" s="101"/>
      <c r="L305" s="101" t="n">
        <v>-1854.01</v>
      </c>
      <c r="M305" s="101"/>
      <c r="N305" s="101"/>
      <c r="O305" s="101" t="n">
        <v>-5890.01</v>
      </c>
      <c r="P305" s="101" t="n">
        <v>18770.01</v>
      </c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</row>
    <row r="306" customFormat="false" ht="15.75" hidden="false" customHeight="true" outlineLevel="0" collapsed="false">
      <c r="A306" s="101"/>
      <c r="B306" s="101" t="n">
        <v>15</v>
      </c>
      <c r="C306" s="101" t="n">
        <v>28</v>
      </c>
      <c r="D306" s="101" t="n">
        <v>13</v>
      </c>
      <c r="E306" s="101" t="n">
        <v>41</v>
      </c>
      <c r="F306" s="101" t="s">
        <v>235</v>
      </c>
      <c r="G306" s="101" t="str">
        <f aca="false">E306&amp;""&amp;F306</f>
        <v>41Al</v>
      </c>
      <c r="H306" s="101" t="n">
        <v>33888.01</v>
      </c>
      <c r="I306" s="101" t="n">
        <v>2156.01</v>
      </c>
      <c r="J306" s="101" t="n">
        <v>22007.01</v>
      </c>
      <c r="K306" s="101" t="n">
        <v>3251.01</v>
      </c>
      <c r="L306" s="101"/>
      <c r="M306" s="101" t="n">
        <v>21768.01</v>
      </c>
      <c r="N306" s="101" t="n">
        <v>38868.01</v>
      </c>
      <c r="O306" s="101" t="n">
        <v>-21680.01</v>
      </c>
      <c r="P306" s="101"/>
      <c r="Q306" s="101" t="n">
        <v>20387.01</v>
      </c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</row>
    <row r="307" customFormat="false" ht="15.75" hidden="false" customHeight="true" outlineLevel="0" collapsed="false">
      <c r="A307" s="101"/>
      <c r="B307" s="101" t="n">
        <v>13</v>
      </c>
      <c r="C307" s="101" t="n">
        <v>27</v>
      </c>
      <c r="D307" s="101" t="n">
        <v>14</v>
      </c>
      <c r="E307" s="101" t="n">
        <v>41</v>
      </c>
      <c r="F307" s="101" t="s">
        <v>236</v>
      </c>
      <c r="G307" s="101" t="str">
        <f aca="false">E307&amp;""&amp;F307</f>
        <v>41Si</v>
      </c>
      <c r="H307" s="101" t="n">
        <v>12119.668</v>
      </c>
      <c r="I307" s="101" t="n">
        <v>1381.33</v>
      </c>
      <c r="J307" s="101" t="n">
        <v>23142.01</v>
      </c>
      <c r="K307" s="101" t="n">
        <v>6343.32</v>
      </c>
      <c r="L307" s="101" t="n">
        <v>44734.01</v>
      </c>
      <c r="M307" s="101" t="n">
        <v>17099.435</v>
      </c>
      <c r="N307" s="101" t="n">
        <v>31128.25</v>
      </c>
      <c r="O307" s="101" t="n">
        <v>-18595.01</v>
      </c>
      <c r="P307" s="101" t="n">
        <v>-43775.01</v>
      </c>
      <c r="Q307" s="101" t="n">
        <v>12122.78</v>
      </c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</row>
    <row r="308" customFormat="false" ht="15.75" hidden="false" customHeight="true" outlineLevel="0" collapsed="false">
      <c r="A308" s="101"/>
      <c r="B308" s="101" t="n">
        <v>11</v>
      </c>
      <c r="C308" s="101" t="n">
        <v>26</v>
      </c>
      <c r="D308" s="101" t="n">
        <v>15</v>
      </c>
      <c r="E308" s="101" t="n">
        <v>41</v>
      </c>
      <c r="F308" s="101" t="s">
        <v>237</v>
      </c>
      <c r="G308" s="101" t="str">
        <f aca="false">E308&amp;""&amp;F308</f>
        <v>41P</v>
      </c>
      <c r="H308" s="101" t="n">
        <v>-4979.767</v>
      </c>
      <c r="I308" s="101" t="n">
        <v>4976.66</v>
      </c>
      <c r="J308" s="101" t="n">
        <v>17698.42</v>
      </c>
      <c r="K308" s="101" t="n">
        <v>8293.13</v>
      </c>
      <c r="L308" s="101" t="n">
        <v>40554.01</v>
      </c>
      <c r="M308" s="101" t="n">
        <v>14028.81</v>
      </c>
      <c r="N308" s="101" t="n">
        <v>22327.42</v>
      </c>
      <c r="O308" s="101" t="n">
        <v>-17214.25</v>
      </c>
      <c r="P308" s="101" t="n">
        <v>-40242.01</v>
      </c>
      <c r="Q308" s="101" t="n">
        <v>9786.76</v>
      </c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</row>
    <row r="309" customFormat="false" ht="15.75" hidden="false" customHeight="true" outlineLevel="0" collapsed="false">
      <c r="A309" s="101"/>
      <c r="B309" s="101" t="n">
        <v>9</v>
      </c>
      <c r="C309" s="101" t="n">
        <v>25</v>
      </c>
      <c r="D309" s="101" t="n">
        <v>16</v>
      </c>
      <c r="E309" s="101" t="n">
        <v>41</v>
      </c>
      <c r="F309" s="101" t="s">
        <v>238</v>
      </c>
      <c r="G309" s="101" t="str">
        <f aca="false">E309&amp;""&amp;F309</f>
        <v>41S</v>
      </c>
      <c r="H309" s="101" t="n">
        <v>-19008.577</v>
      </c>
      <c r="I309" s="101" t="n">
        <v>4242.05</v>
      </c>
      <c r="J309" s="101" t="n">
        <v>18223.12</v>
      </c>
      <c r="K309" s="101" t="n">
        <v>11988.87</v>
      </c>
      <c r="L309" s="101" t="n">
        <v>35906.87</v>
      </c>
      <c r="M309" s="101" t="n">
        <v>8298.611</v>
      </c>
      <c r="N309" s="101" t="n">
        <v>14058.93</v>
      </c>
      <c r="O309" s="101" t="n">
        <v>-14839.21</v>
      </c>
      <c r="P309" s="101" t="n">
        <v>-31727.23</v>
      </c>
      <c r="Q309" s="101" t="n">
        <v>477.92</v>
      </c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</row>
    <row r="310" customFormat="false" ht="15.75" hidden="false" customHeight="true" outlineLevel="0" collapsed="false">
      <c r="A310" s="101"/>
      <c r="B310" s="101" t="n">
        <v>7</v>
      </c>
      <c r="C310" s="101" t="n">
        <v>24</v>
      </c>
      <c r="D310" s="101" t="n">
        <v>17</v>
      </c>
      <c r="E310" s="101" t="n">
        <v>41</v>
      </c>
      <c r="F310" s="101" t="s">
        <v>239</v>
      </c>
      <c r="G310" s="101" t="str">
        <f aca="false">E310&amp;""&amp;F310</f>
        <v>41Cl</v>
      </c>
      <c r="H310" s="101" t="n">
        <v>-27307.189</v>
      </c>
      <c r="I310" s="101" t="n">
        <v>7820.69</v>
      </c>
      <c r="J310" s="101" t="n">
        <v>11758.31</v>
      </c>
      <c r="K310" s="101" t="n">
        <v>13649.63</v>
      </c>
      <c r="L310" s="101" t="n">
        <v>29055.86</v>
      </c>
      <c r="M310" s="101" t="n">
        <v>5760.317</v>
      </c>
      <c r="N310" s="101" t="n">
        <v>8252.35</v>
      </c>
      <c r="O310" s="101" t="n">
        <v>-10736</v>
      </c>
      <c r="P310" s="101" t="n">
        <v>-26521.73</v>
      </c>
      <c r="Q310" s="101" t="n">
        <v>-338.61</v>
      </c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</row>
    <row r="311" customFormat="false" ht="15.75" hidden="false" customHeight="true" outlineLevel="0" collapsed="false">
      <c r="A311" s="101"/>
      <c r="B311" s="101" t="n">
        <v>5</v>
      </c>
      <c r="C311" s="101" t="n">
        <v>23</v>
      </c>
      <c r="D311" s="101" t="n">
        <v>18</v>
      </c>
      <c r="E311" s="101" t="n">
        <v>41</v>
      </c>
      <c r="F311" s="101" t="s">
        <v>240</v>
      </c>
      <c r="G311" s="101" t="str">
        <f aca="false">E311&amp;""&amp;F311</f>
        <v>41Ar</v>
      </c>
      <c r="H311" s="101" t="n">
        <v>-33067.505</v>
      </c>
      <c r="I311" s="101" t="n">
        <v>6098.93</v>
      </c>
      <c r="J311" s="101" t="n">
        <v>12798.66</v>
      </c>
      <c r="K311" s="101" t="n">
        <v>15967.95</v>
      </c>
      <c r="L311" s="101" t="n">
        <v>24483.1</v>
      </c>
      <c r="M311" s="101" t="n">
        <v>2492.038</v>
      </c>
      <c r="N311" s="101" t="n">
        <v>2070.38</v>
      </c>
      <c r="O311" s="101" t="n">
        <v>-8596.01</v>
      </c>
      <c r="P311" s="101" t="n">
        <v>-17518.63</v>
      </c>
      <c r="Q311" s="101" t="n">
        <v>-7603.33</v>
      </c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</row>
    <row r="312" customFormat="false" ht="15.75" hidden="false" customHeight="true" outlineLevel="0" collapsed="false">
      <c r="A312" s="101"/>
      <c r="B312" s="101" t="n">
        <v>3</v>
      </c>
      <c r="C312" s="101" t="n">
        <v>22</v>
      </c>
      <c r="D312" s="101" t="n">
        <v>19</v>
      </c>
      <c r="E312" s="101" t="n">
        <v>41</v>
      </c>
      <c r="F312" s="101" t="s">
        <v>241</v>
      </c>
      <c r="G312" s="101" t="str">
        <f aca="false">E312&amp;""&amp;F312</f>
        <v>41K</v>
      </c>
      <c r="H312" s="101" t="n">
        <v>-35559.54329</v>
      </c>
      <c r="I312" s="101" t="n">
        <v>10095.37</v>
      </c>
      <c r="J312" s="101" t="n">
        <v>7808.62</v>
      </c>
      <c r="K312" s="101" t="n">
        <v>17894.99</v>
      </c>
      <c r="L312" s="101" t="n">
        <v>20337.29</v>
      </c>
      <c r="M312" s="101" t="n">
        <v>-421.656</v>
      </c>
      <c r="N312" s="101" t="n">
        <v>-6917.13</v>
      </c>
      <c r="O312" s="101" t="n">
        <v>-6222.94</v>
      </c>
      <c r="P312" s="101" t="n">
        <v>-15290.7</v>
      </c>
      <c r="Q312" s="101" t="n">
        <v>-8784.47</v>
      </c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</row>
    <row r="313" customFormat="false" ht="15.75" hidden="false" customHeight="true" outlineLevel="0" collapsed="false">
      <c r="A313" s="101"/>
      <c r="B313" s="101" t="n">
        <v>1</v>
      </c>
      <c r="C313" s="101" t="n">
        <v>21</v>
      </c>
      <c r="D313" s="101" t="n">
        <v>20</v>
      </c>
      <c r="E313" s="101" t="n">
        <v>41</v>
      </c>
      <c r="F313" s="101" t="s">
        <v>242</v>
      </c>
      <c r="G313" s="101" t="str">
        <f aca="false">E313&amp;""&amp;F313</f>
        <v>41Ca</v>
      </c>
      <c r="H313" s="101" t="n">
        <v>-35137.887</v>
      </c>
      <c r="I313" s="101" t="n">
        <v>8362.82</v>
      </c>
      <c r="J313" s="101" t="n">
        <v>8891.37</v>
      </c>
      <c r="K313" s="101" t="n">
        <v>23997.82</v>
      </c>
      <c r="L313" s="101" t="n">
        <v>16473.64</v>
      </c>
      <c r="M313" s="101" t="n">
        <v>-6495.476</v>
      </c>
      <c r="N313" s="101" t="n">
        <v>-19440.35</v>
      </c>
      <c r="O313" s="101" t="n">
        <v>-6615.15</v>
      </c>
      <c r="P313" s="101" t="n">
        <v>-7386.96</v>
      </c>
      <c r="Q313" s="101" t="n">
        <v>-22685.87</v>
      </c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</row>
    <row r="314" customFormat="false" ht="15.75" hidden="false" customHeight="true" outlineLevel="0" collapsed="false">
      <c r="A314" s="101"/>
      <c r="B314" s="101" t="n">
        <v>-1</v>
      </c>
      <c r="C314" s="101" t="n">
        <v>20</v>
      </c>
      <c r="D314" s="101" t="n">
        <v>21</v>
      </c>
      <c r="E314" s="101" t="n">
        <v>41</v>
      </c>
      <c r="F314" s="101" t="s">
        <v>243</v>
      </c>
      <c r="G314" s="101" t="str">
        <f aca="false">E314&amp;""&amp;F314</f>
        <v>41Sc</v>
      </c>
      <c r="H314" s="101" t="n">
        <v>-28642.411</v>
      </c>
      <c r="I314" s="101" t="n">
        <v>16190.39</v>
      </c>
      <c r="J314" s="101" t="n">
        <v>1085</v>
      </c>
      <c r="K314" s="101" t="n">
        <v>30612.33</v>
      </c>
      <c r="L314" s="101" t="n">
        <v>9413.16</v>
      </c>
      <c r="M314" s="101" t="n">
        <v>-12944.874</v>
      </c>
      <c r="N314" s="101" t="n">
        <v>-28838.01</v>
      </c>
      <c r="O314" s="101" t="n">
        <v>-6267.13</v>
      </c>
      <c r="P314" s="101" t="n">
        <v>-2395.89</v>
      </c>
      <c r="Q314" s="101" t="n">
        <v>-27863.34</v>
      </c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</row>
    <row r="315" customFormat="false" ht="15.75" hidden="false" customHeight="true" outlineLevel="0" collapsed="false">
      <c r="A315" s="101"/>
      <c r="B315" s="101" t="n">
        <v>-3</v>
      </c>
      <c r="C315" s="101" t="n">
        <v>19</v>
      </c>
      <c r="D315" s="101" t="n">
        <v>22</v>
      </c>
      <c r="E315" s="101" t="n">
        <v>41</v>
      </c>
      <c r="F315" s="101" t="s">
        <v>244</v>
      </c>
      <c r="G315" s="101" t="str">
        <f aca="false">E315&amp;""&amp;F315</f>
        <v>41Ti</v>
      </c>
      <c r="H315" s="101" t="n">
        <v>-15697.537</v>
      </c>
      <c r="I315" s="101" t="n">
        <v>14918.47</v>
      </c>
      <c r="J315" s="101" t="n">
        <v>2463.17</v>
      </c>
      <c r="K315" s="101" t="n">
        <v>34038.01</v>
      </c>
      <c r="L315" s="101" t="n">
        <v>2992.78</v>
      </c>
      <c r="M315" s="101" t="n">
        <v>-15893.01</v>
      </c>
      <c r="N315" s="101"/>
      <c r="O315" s="101" t="n">
        <v>-4986.39</v>
      </c>
      <c r="P315" s="101" t="n">
        <v>11859.88</v>
      </c>
      <c r="Q315" s="101" t="n">
        <v>-35655.01</v>
      </c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</row>
    <row r="316" customFormat="false" ht="15.75" hidden="false" customHeight="true" outlineLevel="0" collapsed="false">
      <c r="A316" s="101"/>
      <c r="B316" s="101" t="n">
        <v>-5</v>
      </c>
      <c r="C316" s="101" t="n">
        <v>18</v>
      </c>
      <c r="D316" s="101" t="n">
        <v>23</v>
      </c>
      <c r="E316" s="101" t="n">
        <v>41</v>
      </c>
      <c r="F316" s="101" t="s">
        <v>245</v>
      </c>
      <c r="G316" s="101" t="str">
        <f aca="false">E316&amp;""&amp;F316</f>
        <v>41V</v>
      </c>
      <c r="H316" s="101" t="n">
        <v>196.01</v>
      </c>
      <c r="I316" s="101" t="n">
        <v>19762.01</v>
      </c>
      <c r="J316" s="101" t="n">
        <v>-1757.01</v>
      </c>
      <c r="K316" s="101"/>
      <c r="L316" s="101" t="n">
        <v>210.01</v>
      </c>
      <c r="M316" s="101"/>
      <c r="N316" s="101"/>
      <c r="O316" s="101" t="n">
        <v>-5713.01</v>
      </c>
      <c r="P316" s="101" t="n">
        <v>13430.01</v>
      </c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</row>
    <row r="317" customFormat="false" ht="15.75" hidden="false" customHeight="true" outlineLevel="0" collapsed="false">
      <c r="A317" s="101"/>
      <c r="B317" s="101" t="n">
        <v>16</v>
      </c>
      <c r="C317" s="101" t="n">
        <v>29</v>
      </c>
      <c r="D317" s="101" t="n">
        <v>13</v>
      </c>
      <c r="E317" s="101" t="n">
        <v>42</v>
      </c>
      <c r="F317" s="101" t="s">
        <v>235</v>
      </c>
      <c r="G317" s="101" t="str">
        <f aca="false">E317&amp;""&amp;F317</f>
        <v>42Al</v>
      </c>
      <c r="H317" s="101" t="n">
        <v>40837.01</v>
      </c>
      <c r="I317" s="101" t="n">
        <v>1122.01</v>
      </c>
      <c r="J317" s="101"/>
      <c r="K317" s="101" t="n">
        <v>3279.01</v>
      </c>
      <c r="L317" s="101"/>
      <c r="M317" s="101" t="n">
        <v>24275.01</v>
      </c>
      <c r="N317" s="101" t="n">
        <v>39827.01</v>
      </c>
      <c r="O317" s="101"/>
      <c r="P317" s="101"/>
      <c r="Q317" s="101" t="n">
        <v>20646.01</v>
      </c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</row>
    <row r="318" customFormat="false" ht="15.75" hidden="false" customHeight="true" outlineLevel="0" collapsed="false">
      <c r="A318" s="101"/>
      <c r="B318" s="101" t="n">
        <v>14</v>
      </c>
      <c r="C318" s="101" t="n">
        <v>28</v>
      </c>
      <c r="D318" s="101" t="n">
        <v>14</v>
      </c>
      <c r="E318" s="101" t="n">
        <v>42</v>
      </c>
      <c r="F318" s="101" t="s">
        <v>236</v>
      </c>
      <c r="G318" s="101" t="str">
        <f aca="false">E318&amp;""&amp;F318</f>
        <v>42Si</v>
      </c>
      <c r="H318" s="101" t="n">
        <v>16562.01</v>
      </c>
      <c r="I318" s="101" t="n">
        <v>3629.01</v>
      </c>
      <c r="J318" s="101" t="n">
        <v>24615.01</v>
      </c>
      <c r="K318" s="101" t="n">
        <v>5010.01</v>
      </c>
      <c r="L318" s="101" t="n">
        <v>46621.01</v>
      </c>
      <c r="M318" s="101" t="n">
        <v>15552.01</v>
      </c>
      <c r="N318" s="101" t="n">
        <v>34200.01</v>
      </c>
      <c r="O318" s="101" t="n">
        <v>-19937.01</v>
      </c>
      <c r="P318" s="101"/>
      <c r="Q318" s="101" t="n">
        <v>13470.01</v>
      </c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</row>
    <row r="319" customFormat="false" ht="15.75" hidden="false" customHeight="true" outlineLevel="0" collapsed="false">
      <c r="A319" s="101"/>
      <c r="B319" s="101" t="n">
        <v>12</v>
      </c>
      <c r="C319" s="101" t="n">
        <v>27</v>
      </c>
      <c r="D319" s="101" t="n">
        <v>15</v>
      </c>
      <c r="E319" s="101" t="n">
        <v>42</v>
      </c>
      <c r="F319" s="101" t="s">
        <v>237</v>
      </c>
      <c r="G319" s="101" t="str">
        <f aca="false">E319&amp;""&amp;F319</f>
        <v>42P</v>
      </c>
      <c r="H319" s="101" t="n">
        <v>1009.739</v>
      </c>
      <c r="I319" s="101" t="n">
        <v>2081.81</v>
      </c>
      <c r="J319" s="101" t="n">
        <v>18398.9</v>
      </c>
      <c r="K319" s="101" t="n">
        <v>7058.47</v>
      </c>
      <c r="L319" s="101" t="n">
        <v>41541.01</v>
      </c>
      <c r="M319" s="101" t="n">
        <v>18647.485</v>
      </c>
      <c r="N319" s="101" t="n">
        <v>25922.73</v>
      </c>
      <c r="O319" s="101" t="n">
        <v>-17625.03</v>
      </c>
      <c r="P319" s="101" t="n">
        <v>-40167.01</v>
      </c>
      <c r="Q319" s="101" t="n">
        <v>11947</v>
      </c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</row>
    <row r="320" customFormat="false" ht="15.75" hidden="false" customHeight="true" outlineLevel="0" collapsed="false">
      <c r="A320" s="101"/>
      <c r="B320" s="101" t="n">
        <v>10</v>
      </c>
      <c r="C320" s="101" t="n">
        <v>26</v>
      </c>
      <c r="D320" s="101" t="n">
        <v>16</v>
      </c>
      <c r="E320" s="101" t="n">
        <v>42</v>
      </c>
      <c r="F320" s="101" t="s">
        <v>238</v>
      </c>
      <c r="G320" s="101" t="str">
        <f aca="false">E320&amp;""&amp;F320</f>
        <v>42S</v>
      </c>
      <c r="H320" s="101" t="n">
        <v>-17637.746</v>
      </c>
      <c r="I320" s="101" t="n">
        <v>6700.49</v>
      </c>
      <c r="J320" s="101" t="n">
        <v>19946.95</v>
      </c>
      <c r="K320" s="101" t="n">
        <v>10942.53</v>
      </c>
      <c r="L320" s="101" t="n">
        <v>37645.37</v>
      </c>
      <c r="M320" s="101" t="n">
        <v>7275.244</v>
      </c>
      <c r="N320" s="101" t="n">
        <v>16784.93</v>
      </c>
      <c r="O320" s="101" t="n">
        <v>-15892.36</v>
      </c>
      <c r="P320" s="101" t="n">
        <v>-37046.38</v>
      </c>
      <c r="Q320" s="101" t="n">
        <v>1598.13</v>
      </c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</row>
    <row r="321" customFormat="false" ht="15.75" hidden="false" customHeight="true" outlineLevel="0" collapsed="false">
      <c r="A321" s="101"/>
      <c r="B321" s="101" t="n">
        <v>8</v>
      </c>
      <c r="C321" s="101" t="n">
        <v>25</v>
      </c>
      <c r="D321" s="101" t="n">
        <v>17</v>
      </c>
      <c r="E321" s="101" t="n">
        <v>42</v>
      </c>
      <c r="F321" s="101" t="s">
        <v>239</v>
      </c>
      <c r="G321" s="101" t="str">
        <f aca="false">E321&amp;""&amp;F321</f>
        <v>42Cl</v>
      </c>
      <c r="H321" s="101" t="n">
        <v>-24912.99</v>
      </c>
      <c r="I321" s="101" t="n">
        <v>5677.12</v>
      </c>
      <c r="J321" s="101" t="n">
        <v>13193.38</v>
      </c>
      <c r="K321" s="101" t="n">
        <v>13497.81</v>
      </c>
      <c r="L321" s="101" t="n">
        <v>31416.51</v>
      </c>
      <c r="M321" s="101" t="n">
        <v>9509.686</v>
      </c>
      <c r="N321" s="101" t="n">
        <v>10109.04</v>
      </c>
      <c r="O321" s="101" t="n">
        <v>-12668.35</v>
      </c>
      <c r="P321" s="101" t="n">
        <v>-27222.19</v>
      </c>
      <c r="Q321" s="101" t="n">
        <v>83.2</v>
      </c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</row>
    <row r="322" customFormat="false" ht="15.75" hidden="false" customHeight="true" outlineLevel="0" collapsed="false">
      <c r="A322" s="101"/>
      <c r="B322" s="101" t="n">
        <v>6</v>
      </c>
      <c r="C322" s="101" t="n">
        <v>24</v>
      </c>
      <c r="D322" s="101" t="n">
        <v>18</v>
      </c>
      <c r="E322" s="101" t="n">
        <v>42</v>
      </c>
      <c r="F322" s="101" t="s">
        <v>240</v>
      </c>
      <c r="G322" s="101" t="str">
        <f aca="false">E322&amp;""&amp;F322</f>
        <v>42Ar</v>
      </c>
      <c r="H322" s="101" t="n">
        <v>-34422.675</v>
      </c>
      <c r="I322" s="101" t="n">
        <v>9426.49</v>
      </c>
      <c r="J322" s="101" t="n">
        <v>14404.46</v>
      </c>
      <c r="K322" s="101" t="n">
        <v>15525.41</v>
      </c>
      <c r="L322" s="101" t="n">
        <v>26162.77</v>
      </c>
      <c r="M322" s="101" t="n">
        <v>599.351</v>
      </c>
      <c r="N322" s="101" t="n">
        <v>4124.57</v>
      </c>
      <c r="O322" s="101" t="n">
        <v>-9986.4</v>
      </c>
      <c r="P322" s="101" t="n">
        <v>-22703.07</v>
      </c>
      <c r="Q322" s="101" t="n">
        <v>-6934.45</v>
      </c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</row>
    <row r="323" customFormat="false" ht="15.75" hidden="false" customHeight="true" outlineLevel="0" collapsed="false">
      <c r="A323" s="101"/>
      <c r="B323" s="101" t="n">
        <v>4</v>
      </c>
      <c r="C323" s="101" t="n">
        <v>23</v>
      </c>
      <c r="D323" s="101" t="n">
        <v>19</v>
      </c>
      <c r="E323" s="101" t="n">
        <v>42</v>
      </c>
      <c r="F323" s="101" t="s">
        <v>241</v>
      </c>
      <c r="G323" s="101" t="str">
        <f aca="false">E323&amp;""&amp;F323</f>
        <v>42K</v>
      </c>
      <c r="H323" s="101" t="n">
        <v>-35022.026</v>
      </c>
      <c r="I323" s="101" t="n">
        <v>7533.8</v>
      </c>
      <c r="J323" s="101" t="n">
        <v>9243.49</v>
      </c>
      <c r="K323" s="101" t="n">
        <v>17629.17</v>
      </c>
      <c r="L323" s="101" t="n">
        <v>22042.15</v>
      </c>
      <c r="M323" s="101" t="n">
        <v>3525.217</v>
      </c>
      <c r="N323" s="101" t="n">
        <v>-2900.88</v>
      </c>
      <c r="O323" s="101" t="n">
        <v>-7648.86</v>
      </c>
      <c r="P323" s="101" t="n">
        <v>-15003.81</v>
      </c>
      <c r="Q323" s="101" t="n">
        <v>-7955.46</v>
      </c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</row>
    <row r="324" customFormat="false" ht="15.75" hidden="false" customHeight="true" outlineLevel="0" collapsed="false">
      <c r="A324" s="101"/>
      <c r="B324" s="101" t="n">
        <v>2</v>
      </c>
      <c r="C324" s="101" t="n">
        <v>22</v>
      </c>
      <c r="D324" s="101" t="n">
        <v>20</v>
      </c>
      <c r="E324" s="101" t="n">
        <v>42</v>
      </c>
      <c r="F324" s="101" t="s">
        <v>242</v>
      </c>
      <c r="G324" s="101" t="str">
        <f aca="false">E324&amp;""&amp;F324</f>
        <v>42Ca</v>
      </c>
      <c r="H324" s="101" t="n">
        <v>-38547.243</v>
      </c>
      <c r="I324" s="101" t="n">
        <v>11480.67</v>
      </c>
      <c r="J324" s="101" t="n">
        <v>10276.67</v>
      </c>
      <c r="K324" s="101" t="n">
        <v>19843.49</v>
      </c>
      <c r="L324" s="101" t="n">
        <v>18085.29</v>
      </c>
      <c r="M324" s="101" t="n">
        <v>-6426.1</v>
      </c>
      <c r="N324" s="101" t="n">
        <v>-13442.58</v>
      </c>
      <c r="O324" s="101" t="n">
        <v>-6257.34</v>
      </c>
      <c r="P324" s="101" t="n">
        <v>-12768.71</v>
      </c>
      <c r="Q324" s="101" t="n">
        <v>-17976.15</v>
      </c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</row>
    <row r="325" customFormat="false" ht="15.75" hidden="false" customHeight="true" outlineLevel="0" collapsed="false">
      <c r="A325" s="101"/>
      <c r="B325" s="101" t="n">
        <v>0</v>
      </c>
      <c r="C325" s="101" t="n">
        <v>21</v>
      </c>
      <c r="D325" s="101" t="n">
        <v>21</v>
      </c>
      <c r="E325" s="101" t="n">
        <v>42</v>
      </c>
      <c r="F325" s="101" t="s">
        <v>243</v>
      </c>
      <c r="G325" s="101" t="str">
        <f aca="false">E325&amp;""&amp;F325</f>
        <v>42Sc</v>
      </c>
      <c r="H325" s="101" t="n">
        <v>-32121.143</v>
      </c>
      <c r="I325" s="101" t="n">
        <v>11550.05</v>
      </c>
      <c r="J325" s="101" t="n">
        <v>4272.23</v>
      </c>
      <c r="K325" s="101" t="n">
        <v>27740.44</v>
      </c>
      <c r="L325" s="101" t="n">
        <v>13163.59</v>
      </c>
      <c r="M325" s="101" t="n">
        <v>-7016.48</v>
      </c>
      <c r="N325" s="101" t="n">
        <v>-24502.01</v>
      </c>
      <c r="O325" s="101" t="n">
        <v>-5745.3</v>
      </c>
      <c r="P325" s="101" t="n">
        <v>-3850.57</v>
      </c>
      <c r="Q325" s="101" t="n">
        <v>-24494.92</v>
      </c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</row>
    <row r="326" customFormat="false" ht="15.75" hidden="false" customHeight="true" outlineLevel="0" collapsed="false">
      <c r="A326" s="101"/>
      <c r="B326" s="101" t="n">
        <v>-2</v>
      </c>
      <c r="C326" s="101" t="n">
        <v>20</v>
      </c>
      <c r="D326" s="101" t="n">
        <v>22</v>
      </c>
      <c r="E326" s="101" t="n">
        <v>42</v>
      </c>
      <c r="F326" s="101" t="s">
        <v>244</v>
      </c>
      <c r="G326" s="101" t="str">
        <f aca="false">E326&amp;""&amp;F326</f>
        <v>42Ti</v>
      </c>
      <c r="H326" s="101" t="n">
        <v>-25104.663</v>
      </c>
      <c r="I326" s="101" t="n">
        <v>17478.44</v>
      </c>
      <c r="J326" s="101" t="n">
        <v>3751.22</v>
      </c>
      <c r="K326" s="101" t="n">
        <v>32396.91</v>
      </c>
      <c r="L326" s="101" t="n">
        <v>4836.22</v>
      </c>
      <c r="M326" s="101" t="n">
        <v>-17485.01</v>
      </c>
      <c r="N326" s="101" t="n">
        <v>-31346.01</v>
      </c>
      <c r="O326" s="101" t="n">
        <v>-5471.08</v>
      </c>
      <c r="P326" s="101" t="n">
        <v>2744.25</v>
      </c>
      <c r="Q326" s="101" t="n">
        <v>-33372.01</v>
      </c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</row>
    <row r="327" customFormat="false" ht="15.75" hidden="false" customHeight="true" outlineLevel="0" collapsed="false">
      <c r="A327" s="101"/>
      <c r="B327" s="101" t="n">
        <v>-4</v>
      </c>
      <c r="C327" s="101" t="n">
        <v>19</v>
      </c>
      <c r="D327" s="101" t="n">
        <v>23</v>
      </c>
      <c r="E327" s="101" t="n">
        <v>42</v>
      </c>
      <c r="F327" s="101" t="s">
        <v>245</v>
      </c>
      <c r="G327" s="101" t="str">
        <f aca="false">E327&amp;""&amp;F327</f>
        <v>42V</v>
      </c>
      <c r="H327" s="101" t="n">
        <v>-7620.01</v>
      </c>
      <c r="I327" s="101" t="n">
        <v>15887.01</v>
      </c>
      <c r="J327" s="101" t="n">
        <v>-789.01</v>
      </c>
      <c r="K327" s="101" t="n">
        <v>35648.01</v>
      </c>
      <c r="L327" s="101" t="n">
        <v>1674.01</v>
      </c>
      <c r="M327" s="101" t="n">
        <v>-13861.01</v>
      </c>
      <c r="N327" s="101"/>
      <c r="O327" s="101" t="n">
        <v>-5499.01</v>
      </c>
      <c r="P327" s="101" t="n">
        <v>13734.01</v>
      </c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</row>
    <row r="328" customFormat="false" ht="15.75" hidden="false" customHeight="true" outlineLevel="0" collapsed="false">
      <c r="A328" s="101"/>
      <c r="B328" s="101" t="n">
        <v>-6</v>
      </c>
      <c r="C328" s="101" t="n">
        <v>18</v>
      </c>
      <c r="D328" s="101" t="n">
        <v>24</v>
      </c>
      <c r="E328" s="101" t="n">
        <v>42</v>
      </c>
      <c r="F328" s="101" t="s">
        <v>246</v>
      </c>
      <c r="G328" s="101" t="str">
        <f aca="false">E328&amp;""&amp;F328</f>
        <v>42Cr</v>
      </c>
      <c r="H328" s="101" t="n">
        <v>6241.01</v>
      </c>
      <c r="I328" s="101"/>
      <c r="J328" s="101" t="n">
        <v>1244.01</v>
      </c>
      <c r="K328" s="101"/>
      <c r="L328" s="101" t="n">
        <v>-513.01</v>
      </c>
      <c r="M328" s="101"/>
      <c r="N328" s="101"/>
      <c r="O328" s="101" t="n">
        <v>-6850.01</v>
      </c>
      <c r="P328" s="101" t="n">
        <v>14650.01</v>
      </c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</row>
    <row r="329" customFormat="false" ht="15.75" hidden="false" customHeight="true" outlineLevel="0" collapsed="false">
      <c r="A329" s="101"/>
      <c r="B329" s="101" t="n">
        <v>17</v>
      </c>
      <c r="C329" s="101" t="n">
        <v>30</v>
      </c>
      <c r="D329" s="101" t="n">
        <v>13</v>
      </c>
      <c r="E329" s="101" t="n">
        <v>43</v>
      </c>
      <c r="F329" s="101" t="s">
        <v>235</v>
      </c>
      <c r="G329" s="101" t="str">
        <f aca="false">E329&amp;""&amp;F329</f>
        <v>43Al</v>
      </c>
      <c r="H329" s="101" t="n">
        <v>47944.01</v>
      </c>
      <c r="I329" s="101" t="n">
        <v>964.01</v>
      </c>
      <c r="J329" s="101"/>
      <c r="K329" s="101" t="n">
        <v>2086.01</v>
      </c>
      <c r="L329" s="101"/>
      <c r="M329" s="101" t="n">
        <v>24843.01</v>
      </c>
      <c r="N329" s="101" t="n">
        <v>43264.01</v>
      </c>
      <c r="O329" s="101"/>
      <c r="P329" s="101"/>
      <c r="Q329" s="101" t="n">
        <v>23311.01</v>
      </c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</row>
    <row r="330" customFormat="false" ht="15.75" hidden="false" customHeight="true" outlineLevel="0" collapsed="false">
      <c r="A330" s="101"/>
      <c r="B330" s="101" t="n">
        <v>15</v>
      </c>
      <c r="C330" s="101" t="n">
        <v>29</v>
      </c>
      <c r="D330" s="101" t="n">
        <v>14</v>
      </c>
      <c r="E330" s="101" t="n">
        <v>43</v>
      </c>
      <c r="F330" s="101" t="s">
        <v>236</v>
      </c>
      <c r="G330" s="101" t="str">
        <f aca="false">E330&amp;""&amp;F330</f>
        <v>43Si</v>
      </c>
      <c r="H330" s="101" t="n">
        <v>23101.01</v>
      </c>
      <c r="I330" s="101" t="n">
        <v>1532.01</v>
      </c>
      <c r="J330" s="101" t="n">
        <v>25025.01</v>
      </c>
      <c r="K330" s="101" t="n">
        <v>5161.01</v>
      </c>
      <c r="L330" s="101"/>
      <c r="M330" s="101" t="n">
        <v>18421.01</v>
      </c>
      <c r="N330" s="101" t="n">
        <v>35297.01</v>
      </c>
      <c r="O330" s="101" t="n">
        <v>-21599.01</v>
      </c>
      <c r="P330" s="101"/>
      <c r="Q330" s="101" t="n">
        <v>14020.01</v>
      </c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</row>
    <row r="331" customFormat="false" ht="15.75" hidden="false" customHeight="true" outlineLevel="0" collapsed="false">
      <c r="A331" s="101"/>
      <c r="B331" s="101" t="n">
        <v>13</v>
      </c>
      <c r="C331" s="101" t="n">
        <v>28</v>
      </c>
      <c r="D331" s="101" t="n">
        <v>15</v>
      </c>
      <c r="E331" s="101" t="n">
        <v>43</v>
      </c>
      <c r="F331" s="101" t="s">
        <v>237</v>
      </c>
      <c r="G331" s="101" t="str">
        <f aca="false">E331&amp;""&amp;F331</f>
        <v>43P</v>
      </c>
      <c r="H331" s="101" t="n">
        <v>4679.826</v>
      </c>
      <c r="I331" s="101" t="n">
        <v>4401.23</v>
      </c>
      <c r="J331" s="101" t="n">
        <v>19171.01</v>
      </c>
      <c r="K331" s="101" t="n">
        <v>6483.04</v>
      </c>
      <c r="L331" s="101" t="n">
        <v>43786.01</v>
      </c>
      <c r="M331" s="101" t="n">
        <v>16875.285</v>
      </c>
      <c r="N331" s="101" t="n">
        <v>29002.45</v>
      </c>
      <c r="O331" s="101" t="n">
        <v>-18741.01</v>
      </c>
      <c r="P331" s="101" t="n">
        <v>-43446.01</v>
      </c>
      <c r="Q331" s="101" t="n">
        <v>14246.25</v>
      </c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</row>
    <row r="332" customFormat="false" ht="15.75" hidden="false" customHeight="true" outlineLevel="0" collapsed="false">
      <c r="A332" s="101"/>
      <c r="B332" s="101" t="n">
        <v>11</v>
      </c>
      <c r="C332" s="101" t="n">
        <v>27</v>
      </c>
      <c r="D332" s="101" t="n">
        <v>16</v>
      </c>
      <c r="E332" s="101" t="n">
        <v>43</v>
      </c>
      <c r="F332" s="101" t="s">
        <v>238</v>
      </c>
      <c r="G332" s="101" t="str">
        <f aca="false">E332&amp;""&amp;F332</f>
        <v>43S</v>
      </c>
      <c r="H332" s="101" t="n">
        <v>-12195.459</v>
      </c>
      <c r="I332" s="101" t="n">
        <v>2629.03</v>
      </c>
      <c r="J332" s="101" t="n">
        <v>20494.17</v>
      </c>
      <c r="K332" s="101" t="n">
        <v>9329.52</v>
      </c>
      <c r="L332" s="101" t="n">
        <v>38893.07</v>
      </c>
      <c r="M332" s="101" t="n">
        <v>12127.168</v>
      </c>
      <c r="N332" s="101" t="n">
        <v>19814.35</v>
      </c>
      <c r="O332" s="101" t="n">
        <v>-16940.73</v>
      </c>
      <c r="P332" s="101" t="n">
        <v>-36046.01</v>
      </c>
      <c r="Q332" s="101" t="n">
        <v>4646.21</v>
      </c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</row>
    <row r="333" customFormat="false" ht="15.75" hidden="false" customHeight="true" outlineLevel="0" collapsed="false">
      <c r="A333" s="101"/>
      <c r="B333" s="101" t="n">
        <v>9</v>
      </c>
      <c r="C333" s="101" t="n">
        <v>26</v>
      </c>
      <c r="D333" s="101" t="n">
        <v>17</v>
      </c>
      <c r="E333" s="101" t="n">
        <v>43</v>
      </c>
      <c r="F333" s="101" t="s">
        <v>239</v>
      </c>
      <c r="G333" s="101" t="str">
        <f aca="false">E333&amp;""&amp;F333</f>
        <v>43Cl</v>
      </c>
      <c r="H333" s="101" t="n">
        <v>-24322.627</v>
      </c>
      <c r="I333" s="101" t="n">
        <v>7480.95</v>
      </c>
      <c r="J333" s="101" t="n">
        <v>13973.85</v>
      </c>
      <c r="K333" s="101" t="n">
        <v>13158.07</v>
      </c>
      <c r="L333" s="101" t="n">
        <v>33920.8</v>
      </c>
      <c r="M333" s="101" t="n">
        <v>7687.181</v>
      </c>
      <c r="N333" s="101" t="n">
        <v>12252.76</v>
      </c>
      <c r="O333" s="101" t="n">
        <v>-13918.27</v>
      </c>
      <c r="P333" s="101" t="n">
        <v>-32621.34</v>
      </c>
      <c r="Q333" s="101" t="n">
        <v>2028.73</v>
      </c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</row>
    <row r="334" customFormat="false" ht="15.75" hidden="false" customHeight="true" outlineLevel="0" collapsed="false">
      <c r="A334" s="101"/>
      <c r="B334" s="101" t="n">
        <v>7</v>
      </c>
      <c r="C334" s="101" t="n">
        <v>25</v>
      </c>
      <c r="D334" s="101" t="n">
        <v>18</v>
      </c>
      <c r="E334" s="101" t="n">
        <v>43</v>
      </c>
      <c r="F334" s="101" t="s">
        <v>240</v>
      </c>
      <c r="G334" s="101" t="str">
        <f aca="false">E334&amp;""&amp;F334</f>
        <v>43Ar</v>
      </c>
      <c r="H334" s="101" t="n">
        <v>-32009.808</v>
      </c>
      <c r="I334" s="101" t="n">
        <v>5658.45</v>
      </c>
      <c r="J334" s="101" t="n">
        <v>14385.79</v>
      </c>
      <c r="K334" s="101" t="n">
        <v>15084.94</v>
      </c>
      <c r="L334" s="101" t="n">
        <v>27579.17</v>
      </c>
      <c r="M334" s="101" t="n">
        <v>4565.581</v>
      </c>
      <c r="N334" s="101" t="n">
        <v>6399.01</v>
      </c>
      <c r="O334" s="101" t="n">
        <v>-11272.38</v>
      </c>
      <c r="P334" s="101" t="n">
        <v>-21661.03</v>
      </c>
      <c r="Q334" s="101" t="n">
        <v>-5059.1</v>
      </c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</row>
    <row r="335" customFormat="false" ht="15.75" hidden="false" customHeight="true" outlineLevel="0" collapsed="false">
      <c r="A335" s="101"/>
      <c r="B335" s="101" t="n">
        <v>5</v>
      </c>
      <c r="C335" s="101" t="n">
        <v>24</v>
      </c>
      <c r="D335" s="101" t="n">
        <v>19</v>
      </c>
      <c r="E335" s="101" t="n">
        <v>43</v>
      </c>
      <c r="F335" s="101" t="s">
        <v>241</v>
      </c>
      <c r="G335" s="101" t="str">
        <f aca="false">E335&amp;""&amp;F335</f>
        <v>43K</v>
      </c>
      <c r="H335" s="101" t="n">
        <v>-36575.389</v>
      </c>
      <c r="I335" s="101" t="n">
        <v>9624.68</v>
      </c>
      <c r="J335" s="101" t="n">
        <v>9441.68</v>
      </c>
      <c r="K335" s="101" t="n">
        <v>17158.48</v>
      </c>
      <c r="L335" s="101" t="n">
        <v>23846.14</v>
      </c>
      <c r="M335" s="101" t="n">
        <v>1833.426</v>
      </c>
      <c r="N335" s="101" t="n">
        <v>-387.29</v>
      </c>
      <c r="O335" s="101" t="n">
        <v>-9200.11</v>
      </c>
      <c r="P335" s="101" t="n">
        <v>-18951.37</v>
      </c>
      <c r="Q335" s="101" t="n">
        <v>-6099.46</v>
      </c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</row>
    <row r="336" customFormat="false" ht="15.75" hidden="false" customHeight="true" outlineLevel="0" collapsed="false">
      <c r="A336" s="101"/>
      <c r="B336" s="101" t="n">
        <v>3</v>
      </c>
      <c r="C336" s="101" t="n">
        <v>23</v>
      </c>
      <c r="D336" s="101" t="n">
        <v>20</v>
      </c>
      <c r="E336" s="101" t="n">
        <v>43</v>
      </c>
      <c r="F336" s="101" t="s">
        <v>242</v>
      </c>
      <c r="G336" s="101" t="str">
        <f aca="false">E336&amp;""&amp;F336</f>
        <v>43Ca</v>
      </c>
      <c r="H336" s="101" t="n">
        <v>-38408.815</v>
      </c>
      <c r="I336" s="101" t="n">
        <v>7932.89</v>
      </c>
      <c r="J336" s="101" t="n">
        <v>10675.76</v>
      </c>
      <c r="K336" s="101" t="n">
        <v>19413.56</v>
      </c>
      <c r="L336" s="101" t="n">
        <v>19919.25</v>
      </c>
      <c r="M336" s="101" t="n">
        <v>-2220.715</v>
      </c>
      <c r="N336" s="101" t="n">
        <v>-9087.73</v>
      </c>
      <c r="O336" s="101" t="n">
        <v>-7591.54</v>
      </c>
      <c r="P336" s="101" t="n">
        <v>-11275.11</v>
      </c>
      <c r="Q336" s="101" t="n">
        <v>-14358.99</v>
      </c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</row>
    <row r="337" customFormat="false" ht="15.75" hidden="false" customHeight="true" outlineLevel="0" collapsed="false">
      <c r="A337" s="101"/>
      <c r="B337" s="101" t="n">
        <v>1</v>
      </c>
      <c r="C337" s="101" t="n">
        <v>22</v>
      </c>
      <c r="D337" s="101" t="n">
        <v>21</v>
      </c>
      <c r="E337" s="101" t="n">
        <v>43</v>
      </c>
      <c r="F337" s="101" t="s">
        <v>243</v>
      </c>
      <c r="G337" s="101" t="str">
        <f aca="false">E337&amp;""&amp;F337</f>
        <v>43Sc</v>
      </c>
      <c r="H337" s="101" t="n">
        <v>-36188.1</v>
      </c>
      <c r="I337" s="101" t="n">
        <v>12138.27</v>
      </c>
      <c r="J337" s="101" t="n">
        <v>4929.83</v>
      </c>
      <c r="K337" s="101" t="n">
        <v>23688.32</v>
      </c>
      <c r="L337" s="101" t="n">
        <v>15206.5</v>
      </c>
      <c r="M337" s="101" t="n">
        <v>-6867.016</v>
      </c>
      <c r="N337" s="101" t="n">
        <v>-18271.74</v>
      </c>
      <c r="O337" s="101" t="n">
        <v>-4805.83</v>
      </c>
      <c r="P337" s="101" t="n">
        <v>-8455.04</v>
      </c>
      <c r="Q337" s="101" t="n">
        <v>-19154.75</v>
      </c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</row>
    <row r="338" customFormat="false" ht="15.75" hidden="false" customHeight="true" outlineLevel="0" collapsed="false">
      <c r="A338" s="101"/>
      <c r="B338" s="101" t="n">
        <v>-1</v>
      </c>
      <c r="C338" s="101" t="n">
        <v>21</v>
      </c>
      <c r="D338" s="101" t="n">
        <v>22</v>
      </c>
      <c r="E338" s="101" t="n">
        <v>43</v>
      </c>
      <c r="F338" s="101" t="s">
        <v>244</v>
      </c>
      <c r="G338" s="101" t="str">
        <f aca="false">E338&amp;""&amp;F338</f>
        <v>43Ti</v>
      </c>
      <c r="H338" s="101" t="n">
        <v>-29321.084</v>
      </c>
      <c r="I338" s="101" t="n">
        <v>12287.74</v>
      </c>
      <c r="J338" s="101" t="n">
        <v>4488.91</v>
      </c>
      <c r="K338" s="101" t="n">
        <v>29766.18</v>
      </c>
      <c r="L338" s="101" t="n">
        <v>8761.14</v>
      </c>
      <c r="M338" s="101" t="n">
        <v>-11404.728</v>
      </c>
      <c r="N338" s="101" t="n">
        <v>-27020.01</v>
      </c>
      <c r="O338" s="101" t="n">
        <v>-4463.3</v>
      </c>
      <c r="P338" s="101" t="n">
        <v>1937.19</v>
      </c>
      <c r="Q338" s="101" t="n">
        <v>-29773.01</v>
      </c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</row>
    <row r="339" customFormat="false" ht="15.75" hidden="false" customHeight="true" outlineLevel="0" collapsed="false">
      <c r="A339" s="101"/>
      <c r="B339" s="101" t="n">
        <v>-3</v>
      </c>
      <c r="C339" s="101" t="n">
        <v>20</v>
      </c>
      <c r="D339" s="101" t="n">
        <v>23</v>
      </c>
      <c r="E339" s="101" t="n">
        <v>43</v>
      </c>
      <c r="F339" s="101" t="s">
        <v>245</v>
      </c>
      <c r="G339" s="101" t="str">
        <f aca="false">E339&amp;""&amp;F339</f>
        <v>43V</v>
      </c>
      <c r="H339" s="101" t="n">
        <v>-17916.356</v>
      </c>
      <c r="I339" s="101" t="n">
        <v>18368.01</v>
      </c>
      <c r="J339" s="101" t="n">
        <v>100.66</v>
      </c>
      <c r="K339" s="101" t="n">
        <v>34255.01</v>
      </c>
      <c r="L339" s="101" t="n">
        <v>3851.89</v>
      </c>
      <c r="M339" s="101" t="n">
        <v>-15616.01</v>
      </c>
      <c r="N339" s="101"/>
      <c r="O339" s="101" t="n">
        <v>-6168.56</v>
      </c>
      <c r="P339" s="101" t="n">
        <v>6915.82</v>
      </c>
      <c r="Q339" s="101" t="n">
        <v>-32229.01</v>
      </c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</row>
    <row r="340" customFormat="false" ht="15.75" hidden="false" customHeight="true" outlineLevel="0" collapsed="false">
      <c r="A340" s="101"/>
      <c r="B340" s="101" t="n">
        <v>-5</v>
      </c>
      <c r="C340" s="101" t="n">
        <v>19</v>
      </c>
      <c r="D340" s="101" t="n">
        <v>24</v>
      </c>
      <c r="E340" s="101" t="n">
        <v>43</v>
      </c>
      <c r="F340" s="101" t="s">
        <v>246</v>
      </c>
      <c r="G340" s="101" t="str">
        <f aca="false">E340&amp;""&amp;F340</f>
        <v>43Cr</v>
      </c>
      <c r="H340" s="101" t="n">
        <v>-2301.01</v>
      </c>
      <c r="I340" s="101" t="n">
        <v>16613.01</v>
      </c>
      <c r="J340" s="101" t="n">
        <v>1970.01</v>
      </c>
      <c r="K340" s="101"/>
      <c r="L340" s="101" t="n">
        <v>1181.01</v>
      </c>
      <c r="M340" s="101"/>
      <c r="N340" s="101"/>
      <c r="O340" s="101" t="n">
        <v>-6924.01</v>
      </c>
      <c r="P340" s="101" t="n">
        <v>15515.01</v>
      </c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</row>
    <row r="341" customFormat="false" ht="15.75" hidden="false" customHeight="true" outlineLevel="0" collapsed="false">
      <c r="A341" s="101"/>
      <c r="B341" s="101" t="n">
        <v>16</v>
      </c>
      <c r="C341" s="101" t="n">
        <v>30</v>
      </c>
      <c r="D341" s="101" t="n">
        <v>14</v>
      </c>
      <c r="E341" s="101" t="n">
        <v>44</v>
      </c>
      <c r="F341" s="101" t="s">
        <v>236</v>
      </c>
      <c r="G341" s="101" t="str">
        <f aca="false">E341&amp;""&amp;F341</f>
        <v>44Si</v>
      </c>
      <c r="H341" s="101" t="n">
        <v>28513.01</v>
      </c>
      <c r="I341" s="101" t="n">
        <v>2659.01</v>
      </c>
      <c r="J341" s="101" t="n">
        <v>26720.01</v>
      </c>
      <c r="K341" s="101" t="n">
        <v>4192.01</v>
      </c>
      <c r="L341" s="101"/>
      <c r="M341" s="101" t="n">
        <v>18071.01</v>
      </c>
      <c r="N341" s="101" t="n">
        <v>37717.01</v>
      </c>
      <c r="O341" s="101" t="n">
        <v>-22517.01</v>
      </c>
      <c r="P341" s="101"/>
      <c r="Q341" s="101" t="n">
        <v>15762.01</v>
      </c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</row>
    <row r="342" customFormat="false" ht="15.75" hidden="false" customHeight="true" outlineLevel="0" collapsed="false">
      <c r="A342" s="101"/>
      <c r="B342" s="101" t="n">
        <v>14</v>
      </c>
      <c r="C342" s="101" t="n">
        <v>29</v>
      </c>
      <c r="D342" s="101" t="n">
        <v>15</v>
      </c>
      <c r="E342" s="101" t="n">
        <v>44</v>
      </c>
      <c r="F342" s="101" t="s">
        <v>237</v>
      </c>
      <c r="G342" s="101" t="str">
        <f aca="false">E342&amp;""&amp;F342</f>
        <v>44P</v>
      </c>
      <c r="H342" s="101" t="n">
        <v>10442.01</v>
      </c>
      <c r="I342" s="101" t="n">
        <v>2309.01</v>
      </c>
      <c r="J342" s="101" t="n">
        <v>19948.01</v>
      </c>
      <c r="K342" s="101" t="n">
        <v>6710.01</v>
      </c>
      <c r="L342" s="101" t="n">
        <v>44973.01</v>
      </c>
      <c r="M342" s="101" t="n">
        <v>19646.01</v>
      </c>
      <c r="N342" s="101" t="n">
        <v>31052.01</v>
      </c>
      <c r="O342" s="101" t="n">
        <v>-19956.01</v>
      </c>
      <c r="P342" s="101" t="n">
        <v>-44791.01</v>
      </c>
      <c r="Q342" s="101" t="n">
        <v>14566.01</v>
      </c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</row>
    <row r="343" customFormat="false" ht="15.75" hidden="false" customHeight="true" outlineLevel="0" collapsed="false">
      <c r="A343" s="101"/>
      <c r="B343" s="101" t="n">
        <v>12</v>
      </c>
      <c r="C343" s="101" t="n">
        <v>28</v>
      </c>
      <c r="D343" s="101" t="n">
        <v>16</v>
      </c>
      <c r="E343" s="101" t="n">
        <v>44</v>
      </c>
      <c r="F343" s="101" t="s">
        <v>238</v>
      </c>
      <c r="G343" s="101" t="str">
        <f aca="false">E343&amp;""&amp;F343</f>
        <v>44S</v>
      </c>
      <c r="H343" s="101" t="n">
        <v>-9204.234</v>
      </c>
      <c r="I343" s="101" t="n">
        <v>5080.09</v>
      </c>
      <c r="J343" s="101" t="n">
        <v>21173.03</v>
      </c>
      <c r="K343" s="101" t="n">
        <v>7709.12</v>
      </c>
      <c r="L343" s="101" t="n">
        <v>40344.01</v>
      </c>
      <c r="M343" s="101" t="n">
        <v>11405.496</v>
      </c>
      <c r="N343" s="101" t="n">
        <v>23469.02</v>
      </c>
      <c r="O343" s="101" t="n">
        <v>-17058.83</v>
      </c>
      <c r="P343" s="101" t="n">
        <v>-39594.01</v>
      </c>
      <c r="Q343" s="101" t="n">
        <v>7047.08</v>
      </c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</row>
    <row r="344" customFormat="false" ht="15.75" hidden="false" customHeight="true" outlineLevel="0" collapsed="false">
      <c r="A344" s="101"/>
      <c r="B344" s="101" t="n">
        <v>10</v>
      </c>
      <c r="C344" s="101" t="n">
        <v>27</v>
      </c>
      <c r="D344" s="101" t="n">
        <v>17</v>
      </c>
      <c r="E344" s="101" t="n">
        <v>44</v>
      </c>
      <c r="F344" s="101" t="s">
        <v>239</v>
      </c>
      <c r="G344" s="101" t="str">
        <f aca="false">E344&amp;""&amp;F344</f>
        <v>44Cl</v>
      </c>
      <c r="H344" s="101" t="n">
        <v>-20609.73</v>
      </c>
      <c r="I344" s="101" t="n">
        <v>4358.42</v>
      </c>
      <c r="J344" s="101" t="n">
        <v>15703.24</v>
      </c>
      <c r="K344" s="101" t="n">
        <v>11839.37</v>
      </c>
      <c r="L344" s="101" t="n">
        <v>36197.41</v>
      </c>
      <c r="M344" s="101" t="n">
        <v>12063.525</v>
      </c>
      <c r="N344" s="101" t="n">
        <v>15171.76</v>
      </c>
      <c r="O344" s="101" t="n">
        <v>-14960.22</v>
      </c>
      <c r="P344" s="101" t="n">
        <v>-32578.53</v>
      </c>
      <c r="Q344" s="101" t="n">
        <v>3328.76</v>
      </c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</row>
    <row r="345" customFormat="false" ht="15.75" hidden="false" customHeight="true" outlineLevel="0" collapsed="false">
      <c r="A345" s="101"/>
      <c r="B345" s="101" t="n">
        <v>8</v>
      </c>
      <c r="C345" s="101" t="n">
        <v>26</v>
      </c>
      <c r="D345" s="101" t="n">
        <v>18</v>
      </c>
      <c r="E345" s="101" t="n">
        <v>44</v>
      </c>
      <c r="F345" s="101" t="s">
        <v>240</v>
      </c>
      <c r="G345" s="101" t="str">
        <f aca="false">E345&amp;""&amp;F345</f>
        <v>44Ar</v>
      </c>
      <c r="H345" s="101" t="n">
        <v>-32673.255</v>
      </c>
      <c r="I345" s="101" t="n">
        <v>8734.76</v>
      </c>
      <c r="J345" s="101" t="n">
        <v>15639.6</v>
      </c>
      <c r="K345" s="101" t="n">
        <v>14393.21</v>
      </c>
      <c r="L345" s="101" t="n">
        <v>29613.45</v>
      </c>
      <c r="M345" s="101" t="n">
        <v>3108.237</v>
      </c>
      <c r="N345" s="101" t="n">
        <v>8795.4</v>
      </c>
      <c r="O345" s="101" t="n">
        <v>-12260.33</v>
      </c>
      <c r="P345" s="101" t="n">
        <v>-27766.77</v>
      </c>
      <c r="Q345" s="101" t="n">
        <v>-4169.18</v>
      </c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</row>
    <row r="346" customFormat="false" ht="15.75" hidden="false" customHeight="true" outlineLevel="0" collapsed="false">
      <c r="A346" s="101"/>
      <c r="B346" s="101" t="n">
        <v>6</v>
      </c>
      <c r="C346" s="101" t="n">
        <v>25</v>
      </c>
      <c r="D346" s="101" t="n">
        <v>19</v>
      </c>
      <c r="E346" s="101" t="n">
        <v>44</v>
      </c>
      <c r="F346" s="101" t="s">
        <v>241</v>
      </c>
      <c r="G346" s="101" t="str">
        <f aca="false">E346&amp;""&amp;F346</f>
        <v>44K</v>
      </c>
      <c r="H346" s="101" t="n">
        <v>-35781.492</v>
      </c>
      <c r="I346" s="101" t="n">
        <v>7277.42</v>
      </c>
      <c r="J346" s="101" t="n">
        <v>11060.65</v>
      </c>
      <c r="K346" s="101" t="n">
        <v>16902.1</v>
      </c>
      <c r="L346" s="101" t="n">
        <v>25446.44</v>
      </c>
      <c r="M346" s="101" t="n">
        <v>5687.166</v>
      </c>
      <c r="N346" s="101" t="n">
        <v>2034.49</v>
      </c>
      <c r="O346" s="101" t="n">
        <v>-10648.59</v>
      </c>
      <c r="P346" s="101" t="n">
        <v>-18747.84</v>
      </c>
      <c r="Q346" s="101" t="n">
        <v>-5443.99</v>
      </c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</row>
    <row r="347" customFormat="false" ht="15.75" hidden="false" customHeight="true" outlineLevel="0" collapsed="false">
      <c r="A347" s="101"/>
      <c r="B347" s="101" t="n">
        <v>4</v>
      </c>
      <c r="C347" s="101" t="n">
        <v>24</v>
      </c>
      <c r="D347" s="101" t="n">
        <v>20</v>
      </c>
      <c r="E347" s="101" t="n">
        <v>44</v>
      </c>
      <c r="F347" s="101" t="s">
        <v>242</v>
      </c>
      <c r="G347" s="101" t="str">
        <f aca="false">E347&amp;""&amp;F347</f>
        <v>44Ca</v>
      </c>
      <c r="H347" s="101" t="n">
        <v>-41468.658</v>
      </c>
      <c r="I347" s="101" t="n">
        <v>11131.16</v>
      </c>
      <c r="J347" s="101" t="n">
        <v>12182.24</v>
      </c>
      <c r="K347" s="101" t="n">
        <v>19064.05</v>
      </c>
      <c r="L347" s="101" t="n">
        <v>21623.92</v>
      </c>
      <c r="M347" s="101" t="n">
        <v>-3652.68</v>
      </c>
      <c r="N347" s="101" t="n">
        <v>-3920.09</v>
      </c>
      <c r="O347" s="101" t="n">
        <v>-8853.68</v>
      </c>
      <c r="P347" s="101" t="n">
        <v>-16747.82</v>
      </c>
      <c r="Q347" s="101" t="n">
        <v>-13351.88</v>
      </c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</row>
    <row r="348" customFormat="false" ht="15.75" hidden="false" customHeight="true" outlineLevel="0" collapsed="false">
      <c r="A348" s="101"/>
      <c r="B348" s="101" t="n">
        <v>2</v>
      </c>
      <c r="C348" s="101" t="n">
        <v>23</v>
      </c>
      <c r="D348" s="101" t="n">
        <v>21</v>
      </c>
      <c r="E348" s="101" t="n">
        <v>44</v>
      </c>
      <c r="F348" s="101" t="s">
        <v>243</v>
      </c>
      <c r="G348" s="101" t="str">
        <f aca="false">E348&amp;""&amp;F348</f>
        <v>44Sc</v>
      </c>
      <c r="H348" s="101" t="n">
        <v>-37815.978</v>
      </c>
      <c r="I348" s="101" t="n">
        <v>9699.2</v>
      </c>
      <c r="J348" s="101" t="n">
        <v>6696.13</v>
      </c>
      <c r="K348" s="101" t="n">
        <v>21837.47</v>
      </c>
      <c r="L348" s="101" t="n">
        <v>17371.89</v>
      </c>
      <c r="M348" s="101" t="n">
        <v>-267.407</v>
      </c>
      <c r="N348" s="101" t="n">
        <v>-13699.6</v>
      </c>
      <c r="O348" s="101" t="n">
        <v>-6705.4</v>
      </c>
      <c r="P348" s="101" t="n">
        <v>-8529.56</v>
      </c>
      <c r="Q348" s="101" t="n">
        <v>-16566.21</v>
      </c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</row>
    <row r="349" customFormat="false" ht="15.75" hidden="false" customHeight="true" outlineLevel="0" collapsed="false">
      <c r="A349" s="101"/>
      <c r="B349" s="101" t="n">
        <v>0</v>
      </c>
      <c r="C349" s="101" t="n">
        <v>22</v>
      </c>
      <c r="D349" s="101" t="n">
        <v>22</v>
      </c>
      <c r="E349" s="101" t="n">
        <v>44</v>
      </c>
      <c r="F349" s="101" t="s">
        <v>244</v>
      </c>
      <c r="G349" s="101" t="str">
        <f aca="false">E349&amp;""&amp;F349</f>
        <v>44Ti</v>
      </c>
      <c r="H349" s="101" t="n">
        <v>-37548.57</v>
      </c>
      <c r="I349" s="101" t="n">
        <v>16298.8</v>
      </c>
      <c r="J349" s="101" t="n">
        <v>8649.44</v>
      </c>
      <c r="K349" s="101" t="n">
        <v>28586.54</v>
      </c>
      <c r="L349" s="101" t="n">
        <v>13579.27</v>
      </c>
      <c r="M349" s="101" t="n">
        <v>-13432.191</v>
      </c>
      <c r="N349" s="101" t="n">
        <v>-23911.01</v>
      </c>
      <c r="O349" s="101" t="n">
        <v>-5127.1</v>
      </c>
      <c r="P349" s="101" t="n">
        <v>-6428.73</v>
      </c>
      <c r="Q349" s="101" t="n">
        <v>-27703.53</v>
      </c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</row>
    <row r="350" customFormat="false" ht="15.75" hidden="false" customHeight="true" outlineLevel="0" collapsed="false">
      <c r="A350" s="101"/>
      <c r="B350" s="101" t="n">
        <v>-2</v>
      </c>
      <c r="C350" s="101" t="n">
        <v>21</v>
      </c>
      <c r="D350" s="101" t="n">
        <v>23</v>
      </c>
      <c r="E350" s="101" t="n">
        <v>44</v>
      </c>
      <c r="F350" s="101" t="s">
        <v>245</v>
      </c>
      <c r="G350" s="101" t="str">
        <f aca="false">E350&amp;""&amp;F350</f>
        <v>44V</v>
      </c>
      <c r="H350" s="101" t="n">
        <v>-24116.38</v>
      </c>
      <c r="I350" s="101" t="n">
        <v>14271.34</v>
      </c>
      <c r="J350" s="101" t="n">
        <v>2084.27</v>
      </c>
      <c r="K350" s="101" t="n">
        <v>32639.01</v>
      </c>
      <c r="L350" s="101" t="n">
        <v>6573.18</v>
      </c>
      <c r="M350" s="101" t="n">
        <v>-10479.01</v>
      </c>
      <c r="N350" s="101" t="n">
        <v>-30777.01</v>
      </c>
      <c r="O350" s="101" t="n">
        <v>-6017.96</v>
      </c>
      <c r="P350" s="101" t="n">
        <v>4782.75</v>
      </c>
      <c r="Q350" s="101" t="n">
        <v>-29887.01</v>
      </c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</row>
    <row r="351" customFormat="false" ht="15.75" hidden="false" customHeight="true" outlineLevel="0" collapsed="false">
      <c r="A351" s="101"/>
      <c r="B351" s="101" t="n">
        <v>-4</v>
      </c>
      <c r="C351" s="101" t="n">
        <v>20</v>
      </c>
      <c r="D351" s="101" t="n">
        <v>24</v>
      </c>
      <c r="E351" s="101" t="n">
        <v>44</v>
      </c>
      <c r="F351" s="101" t="s">
        <v>246</v>
      </c>
      <c r="G351" s="101" t="str">
        <f aca="false">E351&amp;""&amp;F351</f>
        <v>44Cr</v>
      </c>
      <c r="H351" s="101" t="n">
        <v>-13637.01</v>
      </c>
      <c r="I351" s="101" t="n">
        <v>19408.01</v>
      </c>
      <c r="J351" s="101" t="n">
        <v>3010.01</v>
      </c>
      <c r="K351" s="101" t="n">
        <v>36021.01</v>
      </c>
      <c r="L351" s="101" t="n">
        <v>3110.01</v>
      </c>
      <c r="M351" s="101" t="n">
        <v>-20297.01</v>
      </c>
      <c r="N351" s="101"/>
      <c r="O351" s="101" t="n">
        <v>-7212.01</v>
      </c>
      <c r="P351" s="101" t="n">
        <v>8395.01</v>
      </c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</row>
    <row r="352" customFormat="false" ht="15.75" hidden="false" customHeight="true" outlineLevel="0" collapsed="false">
      <c r="A352" s="101"/>
      <c r="B352" s="101" t="n">
        <v>-6</v>
      </c>
      <c r="C352" s="101" t="n">
        <v>19</v>
      </c>
      <c r="D352" s="101" t="n">
        <v>25</v>
      </c>
      <c r="E352" s="101" t="n">
        <v>44</v>
      </c>
      <c r="F352" s="101" t="s">
        <v>247</v>
      </c>
      <c r="G352" s="101" t="str">
        <f aca="false">E352&amp;""&amp;F352</f>
        <v>44Mn</v>
      </c>
      <c r="H352" s="101" t="n">
        <v>6660.01</v>
      </c>
      <c r="I352" s="101"/>
      <c r="J352" s="101" t="n">
        <v>-1672.01</v>
      </c>
      <c r="K352" s="101"/>
      <c r="L352" s="101" t="n">
        <v>298.01</v>
      </c>
      <c r="M352" s="101"/>
      <c r="N352" s="101"/>
      <c r="O352" s="101" t="n">
        <v>-7651.01</v>
      </c>
      <c r="P352" s="101" t="n">
        <v>17288.01</v>
      </c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</row>
    <row r="353" customFormat="false" ht="15.75" hidden="false" customHeight="true" outlineLevel="0" collapsed="false">
      <c r="A353" s="101"/>
      <c r="B353" s="101" t="n">
        <v>17</v>
      </c>
      <c r="C353" s="101" t="n">
        <v>31</v>
      </c>
      <c r="D353" s="101" t="n">
        <v>14</v>
      </c>
      <c r="E353" s="101" t="n">
        <v>45</v>
      </c>
      <c r="F353" s="101" t="s">
        <v>236</v>
      </c>
      <c r="G353" s="101" t="str">
        <f aca="false">E353&amp;""&amp;F353</f>
        <v>45Si</v>
      </c>
      <c r="H353" s="101" t="n">
        <v>37213.01</v>
      </c>
      <c r="I353" s="101" t="n">
        <v>-629.01</v>
      </c>
      <c r="J353" s="101"/>
      <c r="K353" s="101" t="n">
        <v>2031.01</v>
      </c>
      <c r="L353" s="101"/>
      <c r="M353" s="101" t="n">
        <v>21890.01</v>
      </c>
      <c r="N353" s="101" t="n">
        <v>41203.01</v>
      </c>
      <c r="O353" s="101"/>
      <c r="P353" s="101"/>
      <c r="Q353" s="101" t="n">
        <v>18700.01</v>
      </c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</row>
    <row r="354" customFormat="false" ht="15.75" hidden="false" customHeight="true" outlineLevel="0" collapsed="false">
      <c r="A354" s="101"/>
      <c r="B354" s="101" t="n">
        <v>15</v>
      </c>
      <c r="C354" s="101" t="n">
        <v>30</v>
      </c>
      <c r="D354" s="101" t="n">
        <v>15</v>
      </c>
      <c r="E354" s="101" t="n">
        <v>45</v>
      </c>
      <c r="F354" s="101" t="s">
        <v>237</v>
      </c>
      <c r="G354" s="101" t="str">
        <f aca="false">E354&amp;""&amp;F354</f>
        <v>45P</v>
      </c>
      <c r="H354" s="101" t="n">
        <v>15323.01</v>
      </c>
      <c r="I354" s="101" t="n">
        <v>3190.01</v>
      </c>
      <c r="J354" s="101" t="n">
        <v>20479.01</v>
      </c>
      <c r="K354" s="101" t="n">
        <v>5499.01</v>
      </c>
      <c r="L354" s="101" t="n">
        <v>47199.01</v>
      </c>
      <c r="M354" s="101" t="n">
        <v>19313.01</v>
      </c>
      <c r="N354" s="101" t="n">
        <v>33683.01</v>
      </c>
      <c r="O354" s="101" t="n">
        <v>-20990.01</v>
      </c>
      <c r="P354" s="101"/>
      <c r="Q354" s="101" t="n">
        <v>16456.01</v>
      </c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</row>
    <row r="355" customFormat="false" ht="15.75" hidden="false" customHeight="true" outlineLevel="0" collapsed="false">
      <c r="A355" s="101"/>
      <c r="B355" s="101" t="n">
        <v>13</v>
      </c>
      <c r="C355" s="101" t="n">
        <v>29</v>
      </c>
      <c r="D355" s="101" t="n">
        <v>16</v>
      </c>
      <c r="E355" s="101" t="n">
        <v>45</v>
      </c>
      <c r="F355" s="101" t="s">
        <v>238</v>
      </c>
      <c r="G355" s="101" t="str">
        <f aca="false">E355&amp;""&amp;F355</f>
        <v>45S</v>
      </c>
      <c r="H355" s="101" t="n">
        <v>-3989.589</v>
      </c>
      <c r="I355" s="101" t="n">
        <v>2856.67</v>
      </c>
      <c r="J355" s="101" t="n">
        <v>21721.01</v>
      </c>
      <c r="K355" s="101" t="n">
        <v>7936.76</v>
      </c>
      <c r="L355" s="101" t="n">
        <v>41669.01</v>
      </c>
      <c r="M355" s="101" t="n">
        <v>14370.158</v>
      </c>
      <c r="N355" s="101" t="n">
        <v>25781.21</v>
      </c>
      <c r="O355" s="101" t="n">
        <v>-18534.17</v>
      </c>
      <c r="P355" s="101" t="n">
        <v>-39792.01</v>
      </c>
      <c r="Q355" s="101" t="n">
        <v>8548.82</v>
      </c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</row>
    <row r="356" customFormat="false" ht="15.75" hidden="false" customHeight="true" outlineLevel="0" collapsed="false">
      <c r="A356" s="101"/>
      <c r="B356" s="101" t="n">
        <v>11</v>
      </c>
      <c r="C356" s="101" t="n">
        <v>28</v>
      </c>
      <c r="D356" s="101" t="n">
        <v>17</v>
      </c>
      <c r="E356" s="101" t="n">
        <v>45</v>
      </c>
      <c r="F356" s="101" t="s">
        <v>239</v>
      </c>
      <c r="G356" s="101" t="str">
        <f aca="false">E356&amp;""&amp;F356</f>
        <v>45Cl</v>
      </c>
      <c r="H356" s="101" t="n">
        <v>-18359.747</v>
      </c>
      <c r="I356" s="101" t="n">
        <v>5821.33</v>
      </c>
      <c r="J356" s="101" t="n">
        <v>16444.48</v>
      </c>
      <c r="K356" s="101" t="n">
        <v>10179.75</v>
      </c>
      <c r="L356" s="101" t="n">
        <v>37617.51</v>
      </c>
      <c r="M356" s="101" t="n">
        <v>11411.05</v>
      </c>
      <c r="N356" s="101" t="n">
        <v>18255.89</v>
      </c>
      <c r="O356" s="101" t="n">
        <v>-15804.9</v>
      </c>
      <c r="P356" s="101" t="n">
        <v>-36091.01</v>
      </c>
      <c r="Q356" s="101" t="n">
        <v>6242.19</v>
      </c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</row>
    <row r="357" customFormat="false" ht="15.75" hidden="false" customHeight="true" outlineLevel="0" collapsed="false">
      <c r="A357" s="101"/>
      <c r="B357" s="101" t="n">
        <v>9</v>
      </c>
      <c r="C357" s="101" t="n">
        <v>27</v>
      </c>
      <c r="D357" s="101" t="n">
        <v>18</v>
      </c>
      <c r="E357" s="101" t="n">
        <v>45</v>
      </c>
      <c r="F357" s="101" t="s">
        <v>240</v>
      </c>
      <c r="G357" s="101" t="str">
        <f aca="false">E357&amp;""&amp;F357</f>
        <v>45Ar</v>
      </c>
      <c r="H357" s="101" t="n">
        <v>-29770.796</v>
      </c>
      <c r="I357" s="101" t="n">
        <v>5168.86</v>
      </c>
      <c r="J357" s="101" t="n">
        <v>16450.04</v>
      </c>
      <c r="K357" s="101" t="n">
        <v>13903.62</v>
      </c>
      <c r="L357" s="101" t="n">
        <v>32153.28</v>
      </c>
      <c r="M357" s="101" t="n">
        <v>6844.841</v>
      </c>
      <c r="N357" s="101" t="n">
        <v>11041.36</v>
      </c>
      <c r="O357" s="101" t="n">
        <v>-13187.13</v>
      </c>
      <c r="P357" s="101" t="n">
        <v>-27855.53</v>
      </c>
      <c r="Q357" s="101" t="n">
        <v>-2060.62</v>
      </c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</row>
    <row r="358" customFormat="false" ht="15.75" hidden="false" customHeight="true" outlineLevel="0" collapsed="false">
      <c r="A358" s="101"/>
      <c r="B358" s="101" t="n">
        <v>7</v>
      </c>
      <c r="C358" s="101" t="n">
        <v>26</v>
      </c>
      <c r="D358" s="101" t="n">
        <v>19</v>
      </c>
      <c r="E358" s="101" t="n">
        <v>45</v>
      </c>
      <c r="F358" s="101" t="s">
        <v>241</v>
      </c>
      <c r="G358" s="101" t="str">
        <f aca="false">E358&amp;""&amp;F358</f>
        <v>45K</v>
      </c>
      <c r="H358" s="101" t="n">
        <v>-36615.638</v>
      </c>
      <c r="I358" s="101" t="n">
        <v>8905.46</v>
      </c>
      <c r="J358" s="101" t="n">
        <v>11231.35</v>
      </c>
      <c r="K358" s="101" t="n">
        <v>16182.88</v>
      </c>
      <c r="L358" s="101" t="n">
        <v>26870.95</v>
      </c>
      <c r="M358" s="101" t="n">
        <v>4196.514</v>
      </c>
      <c r="N358" s="101" t="n">
        <v>4455.54</v>
      </c>
      <c r="O358" s="101" t="n">
        <v>-11733.36</v>
      </c>
      <c r="P358" s="101" t="n">
        <v>-23294.88</v>
      </c>
      <c r="Q358" s="101" t="n">
        <v>-3218.3</v>
      </c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</row>
    <row r="359" customFormat="false" ht="15.75" hidden="false" customHeight="true" outlineLevel="0" collapsed="false">
      <c r="A359" s="101"/>
      <c r="B359" s="101" t="n">
        <v>5</v>
      </c>
      <c r="C359" s="101" t="n">
        <v>25</v>
      </c>
      <c r="D359" s="101" t="n">
        <v>20</v>
      </c>
      <c r="E359" s="101" t="n">
        <v>45</v>
      </c>
      <c r="F359" s="101" t="s">
        <v>242</v>
      </c>
      <c r="G359" s="101" t="str">
        <f aca="false">E359&amp;""&amp;F359</f>
        <v>45Ca</v>
      </c>
      <c r="H359" s="101" t="n">
        <v>-40812.152</v>
      </c>
      <c r="I359" s="101" t="n">
        <v>7414.81</v>
      </c>
      <c r="J359" s="101" t="n">
        <v>12319.63</v>
      </c>
      <c r="K359" s="101" t="n">
        <v>18545.97</v>
      </c>
      <c r="L359" s="101" t="n">
        <v>23380.28</v>
      </c>
      <c r="M359" s="101" t="n">
        <v>259.025</v>
      </c>
      <c r="N359" s="101" t="n">
        <v>-1803.03</v>
      </c>
      <c r="O359" s="101" t="n">
        <v>-10169.56</v>
      </c>
      <c r="P359" s="101" t="n">
        <v>-15427.87</v>
      </c>
      <c r="Q359" s="101" t="n">
        <v>-11067.49</v>
      </c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</row>
    <row r="360" customFormat="false" ht="15.75" hidden="false" customHeight="true" outlineLevel="0" collapsed="false">
      <c r="A360" s="101"/>
      <c r="B360" s="101" t="n">
        <v>3</v>
      </c>
      <c r="C360" s="101" t="n">
        <v>24</v>
      </c>
      <c r="D360" s="101" t="n">
        <v>21</v>
      </c>
      <c r="E360" s="101" t="n">
        <v>45</v>
      </c>
      <c r="F360" s="101" t="s">
        <v>243</v>
      </c>
      <c r="G360" s="101" t="str">
        <f aca="false">E360&amp;""&amp;F360</f>
        <v>45Sc</v>
      </c>
      <c r="H360" s="101" t="n">
        <v>-41071.177</v>
      </c>
      <c r="I360" s="101" t="n">
        <v>11326.52</v>
      </c>
      <c r="J360" s="101" t="n">
        <v>6891.49</v>
      </c>
      <c r="K360" s="101" t="n">
        <v>21025.71</v>
      </c>
      <c r="L360" s="101" t="n">
        <v>19073.73</v>
      </c>
      <c r="M360" s="101" t="n">
        <v>-2062.055</v>
      </c>
      <c r="N360" s="101" t="n">
        <v>-9190.63</v>
      </c>
      <c r="O360" s="101" t="n">
        <v>-7936.55</v>
      </c>
      <c r="P360" s="101" t="n">
        <v>-12578.65</v>
      </c>
      <c r="Q360" s="101" t="n">
        <v>-11593.92</v>
      </c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</row>
    <row r="361" customFormat="false" ht="15.75" hidden="false" customHeight="true" outlineLevel="0" collapsed="false">
      <c r="A361" s="101"/>
      <c r="B361" s="101" t="n">
        <v>1</v>
      </c>
      <c r="C361" s="101" t="n">
        <v>23</v>
      </c>
      <c r="D361" s="101" t="n">
        <v>22</v>
      </c>
      <c r="E361" s="101" t="n">
        <v>45</v>
      </c>
      <c r="F361" s="101" t="s">
        <v>244</v>
      </c>
      <c r="G361" s="101" t="str">
        <f aca="false">E361&amp;""&amp;F361</f>
        <v>45Ti</v>
      </c>
      <c r="H361" s="101" t="n">
        <v>-39009.121</v>
      </c>
      <c r="I361" s="101" t="n">
        <v>9531.87</v>
      </c>
      <c r="J361" s="101" t="n">
        <v>8482.11</v>
      </c>
      <c r="K361" s="101" t="n">
        <v>25830.67</v>
      </c>
      <c r="L361" s="101" t="n">
        <v>15178.25</v>
      </c>
      <c r="M361" s="101" t="n">
        <v>-7128.572</v>
      </c>
      <c r="N361" s="101" t="n">
        <v>-19494.32</v>
      </c>
      <c r="O361" s="101" t="n">
        <v>-6296.15</v>
      </c>
      <c r="P361" s="101" t="n">
        <v>-4829.43</v>
      </c>
      <c r="Q361" s="101" t="n">
        <v>-22964.06</v>
      </c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</row>
    <row r="362" customFormat="false" ht="15.75" hidden="false" customHeight="true" outlineLevel="0" collapsed="false">
      <c r="A362" s="101"/>
      <c r="B362" s="101" t="n">
        <v>-1</v>
      </c>
      <c r="C362" s="101" t="n">
        <v>22</v>
      </c>
      <c r="D362" s="101" t="n">
        <v>23</v>
      </c>
      <c r="E362" s="101" t="n">
        <v>45</v>
      </c>
      <c r="F362" s="101" t="s">
        <v>245</v>
      </c>
      <c r="G362" s="101" t="str">
        <f aca="false">E362&amp;""&amp;F362</f>
        <v>45V</v>
      </c>
      <c r="H362" s="101" t="n">
        <v>-31880.549</v>
      </c>
      <c r="I362" s="101" t="n">
        <v>15835.49</v>
      </c>
      <c r="J362" s="101" t="n">
        <v>1620.95</v>
      </c>
      <c r="K362" s="101" t="n">
        <v>30106.83</v>
      </c>
      <c r="L362" s="101" t="n">
        <v>10270.39</v>
      </c>
      <c r="M362" s="101" t="n">
        <v>-12365.75</v>
      </c>
      <c r="N362" s="101" t="n">
        <v>-26748.01</v>
      </c>
      <c r="O362" s="101" t="n">
        <v>-5663.05</v>
      </c>
      <c r="P362" s="101" t="n">
        <v>-1353.54</v>
      </c>
      <c r="Q362" s="101" t="n">
        <v>-26315.01</v>
      </c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</row>
    <row r="363" customFormat="false" ht="15.75" hidden="false" customHeight="true" outlineLevel="0" collapsed="false">
      <c r="A363" s="101"/>
      <c r="B363" s="101" t="n">
        <v>-3</v>
      </c>
      <c r="C363" s="101" t="n">
        <v>21</v>
      </c>
      <c r="D363" s="101" t="n">
        <v>24</v>
      </c>
      <c r="E363" s="101" t="n">
        <v>45</v>
      </c>
      <c r="F363" s="101" t="s">
        <v>246</v>
      </c>
      <c r="G363" s="101" t="str">
        <f aca="false">E363&amp;""&amp;F363</f>
        <v>45Cr</v>
      </c>
      <c r="H363" s="101" t="n">
        <v>-19514.799</v>
      </c>
      <c r="I363" s="101" t="n">
        <v>13949.01</v>
      </c>
      <c r="J363" s="101" t="n">
        <v>2687.39</v>
      </c>
      <c r="K363" s="101" t="n">
        <v>33357.01</v>
      </c>
      <c r="L363" s="101" t="n">
        <v>4771.66</v>
      </c>
      <c r="M363" s="101" t="n">
        <v>-14382.01</v>
      </c>
      <c r="N363" s="101" t="n">
        <v>-32946.01</v>
      </c>
      <c r="O363" s="101" t="n">
        <v>-6242.18</v>
      </c>
      <c r="P363" s="101" t="n">
        <v>10744.8</v>
      </c>
      <c r="Q363" s="101" t="n">
        <v>-34246.01</v>
      </c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</row>
    <row r="364" customFormat="false" ht="15.75" hidden="false" customHeight="true" outlineLevel="0" collapsed="false">
      <c r="A364" s="101"/>
      <c r="B364" s="101" t="n">
        <v>-5</v>
      </c>
      <c r="C364" s="101" t="n">
        <v>20</v>
      </c>
      <c r="D364" s="101" t="n">
        <v>25</v>
      </c>
      <c r="E364" s="101" t="n">
        <v>45</v>
      </c>
      <c r="F364" s="101" t="s">
        <v>247</v>
      </c>
      <c r="G364" s="101" t="str">
        <f aca="false">E364&amp;""&amp;F364</f>
        <v>45Mn</v>
      </c>
      <c r="H364" s="101" t="n">
        <v>-5133.01</v>
      </c>
      <c r="I364" s="101" t="n">
        <v>19864.01</v>
      </c>
      <c r="J364" s="101" t="n">
        <v>-1216.01</v>
      </c>
      <c r="K364" s="101"/>
      <c r="L364" s="101" t="n">
        <v>1794.01</v>
      </c>
      <c r="M364" s="101" t="n">
        <v>-18564.01</v>
      </c>
      <c r="N364" s="101"/>
      <c r="O364" s="101" t="n">
        <v>-7753.01</v>
      </c>
      <c r="P364" s="101" t="n">
        <v>11695.01</v>
      </c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</row>
    <row r="365" customFormat="false" ht="15.75" hidden="false" customHeight="true" outlineLevel="0" collapsed="false">
      <c r="A365" s="101"/>
      <c r="B365" s="101" t="n">
        <v>-7</v>
      </c>
      <c r="C365" s="101" t="n">
        <v>19</v>
      </c>
      <c r="D365" s="101" t="n">
        <v>26</v>
      </c>
      <c r="E365" s="101" t="n">
        <v>45</v>
      </c>
      <c r="F365" s="101" t="s">
        <v>248</v>
      </c>
      <c r="G365" s="101" t="str">
        <f aca="false">E365&amp;""&amp;F365</f>
        <v>45Fe</v>
      </c>
      <c r="H365" s="101" t="n">
        <v>13431.01</v>
      </c>
      <c r="I365" s="101"/>
      <c r="J365" s="101" t="n">
        <v>518.01</v>
      </c>
      <c r="K365" s="101"/>
      <c r="L365" s="101" t="n">
        <v>-1154</v>
      </c>
      <c r="M365" s="101"/>
      <c r="N365" s="101"/>
      <c r="O365" s="101"/>
      <c r="P365" s="101" t="n">
        <v>19779.01</v>
      </c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</row>
    <row r="366" customFormat="false" ht="15.75" hidden="false" customHeight="true" outlineLevel="0" collapsed="false">
      <c r="A366" s="101"/>
      <c r="B366" s="101" t="n">
        <v>16</v>
      </c>
      <c r="C366" s="101" t="n">
        <v>31</v>
      </c>
      <c r="D366" s="101" t="n">
        <v>15</v>
      </c>
      <c r="E366" s="101" t="n">
        <v>46</v>
      </c>
      <c r="F366" s="101" t="s">
        <v>237</v>
      </c>
      <c r="G366" s="101" t="str">
        <f aca="false">E366&amp;""&amp;F366</f>
        <v>46P</v>
      </c>
      <c r="H366" s="101" t="n">
        <v>22784.01</v>
      </c>
      <c r="I366" s="101" t="n">
        <v>610.01</v>
      </c>
      <c r="J366" s="101" t="n">
        <v>21718.01</v>
      </c>
      <c r="K366" s="101" t="n">
        <v>3800.01</v>
      </c>
      <c r="L366" s="101"/>
      <c r="M366" s="101" t="n">
        <v>22747.01</v>
      </c>
      <c r="N366" s="101" t="n">
        <v>36595.01</v>
      </c>
      <c r="O366" s="101" t="n">
        <v>-20477.01</v>
      </c>
      <c r="P366" s="101"/>
      <c r="Q366" s="101" t="n">
        <v>18703.01</v>
      </c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</row>
    <row r="367" customFormat="false" ht="15.75" hidden="false" customHeight="true" outlineLevel="0" collapsed="false">
      <c r="A367" s="101"/>
      <c r="B367" s="101" t="n">
        <v>14</v>
      </c>
      <c r="C367" s="101" t="n">
        <v>30</v>
      </c>
      <c r="D367" s="101" t="n">
        <v>16</v>
      </c>
      <c r="E367" s="101" t="n">
        <v>46</v>
      </c>
      <c r="F367" s="101" t="s">
        <v>238</v>
      </c>
      <c r="G367" s="101" t="str">
        <f aca="false">E367&amp;""&amp;F367</f>
        <v>46S</v>
      </c>
      <c r="H367" s="101" t="n">
        <v>37.01</v>
      </c>
      <c r="I367" s="101" t="n">
        <v>4044.01</v>
      </c>
      <c r="J367" s="101" t="n">
        <v>22575.01</v>
      </c>
      <c r="K367" s="101" t="n">
        <v>6901.01</v>
      </c>
      <c r="L367" s="101" t="n">
        <v>43054.01</v>
      </c>
      <c r="M367" s="101" t="n">
        <v>13848.01</v>
      </c>
      <c r="N367" s="101" t="n">
        <v>29768.01</v>
      </c>
      <c r="O367" s="101" t="n">
        <v>-18950.01</v>
      </c>
      <c r="P367" s="101" t="n">
        <v>-44465.01</v>
      </c>
      <c r="Q367" s="101" t="n">
        <v>10326.01</v>
      </c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</row>
    <row r="368" customFormat="false" ht="15.75" hidden="false" customHeight="true" outlineLevel="0" collapsed="false">
      <c r="A368" s="101"/>
      <c r="B368" s="101" t="n">
        <v>12</v>
      </c>
      <c r="C368" s="101" t="n">
        <v>29</v>
      </c>
      <c r="D368" s="101" t="n">
        <v>17</v>
      </c>
      <c r="E368" s="101" t="n">
        <v>46</v>
      </c>
      <c r="F368" s="101" t="s">
        <v>239</v>
      </c>
      <c r="G368" s="101" t="str">
        <f aca="false">E368&amp;""&amp;F368</f>
        <v>46Cl</v>
      </c>
      <c r="H368" s="101" t="n">
        <v>-13810.33</v>
      </c>
      <c r="I368" s="101" t="n">
        <v>3521.9</v>
      </c>
      <c r="J368" s="101" t="n">
        <v>17109.71</v>
      </c>
      <c r="K368" s="101" t="n">
        <v>9343.23</v>
      </c>
      <c r="L368" s="101" t="n">
        <v>38830.01</v>
      </c>
      <c r="M368" s="101" t="n">
        <v>15920.432</v>
      </c>
      <c r="N368" s="101" t="n">
        <v>21603.59</v>
      </c>
      <c r="O368" s="101" t="n">
        <v>-17244.99</v>
      </c>
      <c r="P368" s="101" t="n">
        <v>-36422.01</v>
      </c>
      <c r="Q368" s="101" t="n">
        <v>7889.15</v>
      </c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</row>
    <row r="369" customFormat="false" ht="15.75" hidden="false" customHeight="true" outlineLevel="0" collapsed="false">
      <c r="A369" s="101"/>
      <c r="B369" s="101" t="n">
        <v>10</v>
      </c>
      <c r="C369" s="101" t="n">
        <v>28</v>
      </c>
      <c r="D369" s="101" t="n">
        <v>18</v>
      </c>
      <c r="E369" s="101" t="n">
        <v>46</v>
      </c>
      <c r="F369" s="101" t="s">
        <v>240</v>
      </c>
      <c r="G369" s="101" t="str">
        <f aca="false">E369&amp;""&amp;F369</f>
        <v>46Ar</v>
      </c>
      <c r="H369" s="101" t="n">
        <v>-29730.762</v>
      </c>
      <c r="I369" s="101" t="n">
        <v>8031.28</v>
      </c>
      <c r="J369" s="101" t="n">
        <v>18659.99</v>
      </c>
      <c r="K369" s="101" t="n">
        <v>13200.14</v>
      </c>
      <c r="L369" s="101" t="n">
        <v>35104.47</v>
      </c>
      <c r="M369" s="101" t="n">
        <v>5683.162</v>
      </c>
      <c r="N369" s="101" t="n">
        <v>13407.63</v>
      </c>
      <c r="O369" s="101" t="n">
        <v>-14517.93</v>
      </c>
      <c r="P369" s="101" t="n">
        <v>-33030.14</v>
      </c>
      <c r="Q369" s="101" t="n">
        <v>-1186.44</v>
      </c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</row>
    <row r="370" customFormat="false" ht="15.75" hidden="false" customHeight="true" outlineLevel="0" collapsed="false">
      <c r="A370" s="101"/>
      <c r="B370" s="101" t="n">
        <v>8</v>
      </c>
      <c r="C370" s="101" t="n">
        <v>27</v>
      </c>
      <c r="D370" s="101" t="n">
        <v>19</v>
      </c>
      <c r="E370" s="101" t="n">
        <v>46</v>
      </c>
      <c r="F370" s="101" t="s">
        <v>241</v>
      </c>
      <c r="G370" s="101" t="str">
        <f aca="false">E370&amp;""&amp;F370</f>
        <v>46K</v>
      </c>
      <c r="H370" s="101" t="n">
        <v>-35413.924</v>
      </c>
      <c r="I370" s="101" t="n">
        <v>6869.6</v>
      </c>
      <c r="J370" s="101" t="n">
        <v>12932.1</v>
      </c>
      <c r="K370" s="101" t="n">
        <v>15775.07</v>
      </c>
      <c r="L370" s="101" t="n">
        <v>29382.14</v>
      </c>
      <c r="M370" s="101" t="n">
        <v>7724.473</v>
      </c>
      <c r="N370" s="101" t="n">
        <v>6346.58</v>
      </c>
      <c r="O370" s="101" t="n">
        <v>-12925.85</v>
      </c>
      <c r="P370" s="101" t="n">
        <v>-24343.15</v>
      </c>
      <c r="Q370" s="101" t="n">
        <v>-2673.09</v>
      </c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</row>
    <row r="371" customFormat="false" ht="15.75" hidden="false" customHeight="true" outlineLevel="0" collapsed="false">
      <c r="A371" s="101"/>
      <c r="B371" s="101" t="n">
        <v>6</v>
      </c>
      <c r="C371" s="101" t="n">
        <v>26</v>
      </c>
      <c r="D371" s="101" t="n">
        <v>20</v>
      </c>
      <c r="E371" s="101" t="n">
        <v>46</v>
      </c>
      <c r="F371" s="101" t="s">
        <v>242</v>
      </c>
      <c r="G371" s="101" t="str">
        <f aca="false">E371&amp;""&amp;F371</f>
        <v>46Ca</v>
      </c>
      <c r="H371" s="101" t="n">
        <v>-43138.396</v>
      </c>
      <c r="I371" s="101" t="n">
        <v>10397.56</v>
      </c>
      <c r="J371" s="101" t="n">
        <v>13811.73</v>
      </c>
      <c r="K371" s="101" t="n">
        <v>17812.37</v>
      </c>
      <c r="L371" s="101" t="n">
        <v>25043.08</v>
      </c>
      <c r="M371" s="101" t="n">
        <v>-1377.897</v>
      </c>
      <c r="N371" s="101" t="n">
        <v>988.6</v>
      </c>
      <c r="O371" s="101" t="n">
        <v>-11140.64</v>
      </c>
      <c r="P371" s="101" t="n">
        <v>-20656.57</v>
      </c>
      <c r="Q371" s="101" t="n">
        <v>-10138.54</v>
      </c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</row>
    <row r="372" customFormat="false" ht="15.75" hidden="false" customHeight="true" outlineLevel="0" collapsed="false">
      <c r="A372" s="101"/>
      <c r="B372" s="101" t="n">
        <v>4</v>
      </c>
      <c r="C372" s="101" t="n">
        <v>25</v>
      </c>
      <c r="D372" s="101" t="n">
        <v>21</v>
      </c>
      <c r="E372" s="101" t="n">
        <v>46</v>
      </c>
      <c r="F372" s="101" t="s">
        <v>243</v>
      </c>
      <c r="G372" s="101" t="str">
        <f aca="false">E372&amp;""&amp;F372</f>
        <v>46Sc</v>
      </c>
      <c r="H372" s="101" t="n">
        <v>-41760.499</v>
      </c>
      <c r="I372" s="101" t="n">
        <v>8760.64</v>
      </c>
      <c r="J372" s="101" t="n">
        <v>8237.32</v>
      </c>
      <c r="K372" s="101" t="n">
        <v>20087.16</v>
      </c>
      <c r="L372" s="101" t="n">
        <v>20556.95</v>
      </c>
      <c r="M372" s="101" t="n">
        <v>2366.496</v>
      </c>
      <c r="N372" s="101" t="n">
        <v>-4685.9</v>
      </c>
      <c r="O372" s="101" t="n">
        <v>-9163.39</v>
      </c>
      <c r="P372" s="101" t="n">
        <v>-12433.83</v>
      </c>
      <c r="Q372" s="101" t="n">
        <v>-10822.7</v>
      </c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</row>
    <row r="373" customFormat="false" ht="15.75" hidden="false" customHeight="true" outlineLevel="0" collapsed="false">
      <c r="A373" s="101"/>
      <c r="B373" s="101" t="n">
        <v>2</v>
      </c>
      <c r="C373" s="101" t="n">
        <v>24</v>
      </c>
      <c r="D373" s="101" t="n">
        <v>22</v>
      </c>
      <c r="E373" s="101" t="n">
        <v>46</v>
      </c>
      <c r="F373" s="101" t="s">
        <v>244</v>
      </c>
      <c r="G373" s="101" t="str">
        <f aca="false">E373&amp;""&amp;F373</f>
        <v>46Ti</v>
      </c>
      <c r="H373" s="101" t="n">
        <v>-44126.996</v>
      </c>
      <c r="I373" s="101" t="n">
        <v>13189.19</v>
      </c>
      <c r="J373" s="101" t="n">
        <v>10344.79</v>
      </c>
      <c r="K373" s="101" t="n">
        <v>22721.06</v>
      </c>
      <c r="L373" s="101" t="n">
        <v>17236.28</v>
      </c>
      <c r="M373" s="101" t="n">
        <v>-7052.394</v>
      </c>
      <c r="N373" s="101" t="n">
        <v>-14653.47</v>
      </c>
      <c r="O373" s="101" t="n">
        <v>-8004.67</v>
      </c>
      <c r="P373" s="101" t="n">
        <v>-10603.81</v>
      </c>
      <c r="Q373" s="101" t="n">
        <v>-20317.76</v>
      </c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</row>
    <row r="374" customFormat="false" ht="15.75" hidden="false" customHeight="true" outlineLevel="0" collapsed="false">
      <c r="A374" s="101"/>
      <c r="B374" s="101" t="n">
        <v>0</v>
      </c>
      <c r="C374" s="101" t="n">
        <v>23</v>
      </c>
      <c r="D374" s="101" t="n">
        <v>23</v>
      </c>
      <c r="E374" s="101" t="n">
        <v>46</v>
      </c>
      <c r="F374" s="101" t="s">
        <v>245</v>
      </c>
      <c r="G374" s="101" t="str">
        <f aca="false">E374&amp;""&amp;F374</f>
        <v>46V</v>
      </c>
      <c r="H374" s="101" t="n">
        <v>-37074.602</v>
      </c>
      <c r="I374" s="101" t="n">
        <v>13265.37</v>
      </c>
      <c r="J374" s="101" t="n">
        <v>5354.45</v>
      </c>
      <c r="K374" s="101" t="n">
        <v>29100.86</v>
      </c>
      <c r="L374" s="101" t="n">
        <v>13836.56</v>
      </c>
      <c r="M374" s="101" t="n">
        <v>-7601.071</v>
      </c>
      <c r="N374" s="101" t="n">
        <v>-24118.01</v>
      </c>
      <c r="O374" s="101" t="n">
        <v>-7378.37</v>
      </c>
      <c r="P374" s="101" t="n">
        <v>-3292.4</v>
      </c>
      <c r="Q374" s="101" t="n">
        <v>-25631.12</v>
      </c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</row>
    <row r="375" customFormat="false" ht="15.75" hidden="false" customHeight="true" outlineLevel="0" collapsed="false">
      <c r="A375" s="101"/>
      <c r="B375" s="101" t="n">
        <v>-2</v>
      </c>
      <c r="C375" s="101" t="n">
        <v>22</v>
      </c>
      <c r="D375" s="101" t="n">
        <v>24</v>
      </c>
      <c r="E375" s="101" t="n">
        <v>46</v>
      </c>
      <c r="F375" s="101" t="s">
        <v>246</v>
      </c>
      <c r="G375" s="101" t="str">
        <f aca="false">E375&amp;""&amp;F375</f>
        <v>46Cr</v>
      </c>
      <c r="H375" s="101" t="n">
        <v>-29473.531</v>
      </c>
      <c r="I375" s="101" t="n">
        <v>18030.05</v>
      </c>
      <c r="J375" s="101" t="n">
        <v>4881.95</v>
      </c>
      <c r="K375" s="101" t="n">
        <v>31979.01</v>
      </c>
      <c r="L375" s="101" t="n">
        <v>6502.9</v>
      </c>
      <c r="M375" s="101" t="n">
        <v>-16516.01</v>
      </c>
      <c r="N375" s="101" t="n">
        <v>-30060.01</v>
      </c>
      <c r="O375" s="101" t="n">
        <v>-6793.78</v>
      </c>
      <c r="P375" s="101" t="n">
        <v>2246.62</v>
      </c>
      <c r="Q375" s="101" t="n">
        <v>-32412.01</v>
      </c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</row>
    <row r="376" customFormat="false" ht="15.75" hidden="false" customHeight="true" outlineLevel="0" collapsed="false">
      <c r="A376" s="101"/>
      <c r="B376" s="101" t="n">
        <v>-4</v>
      </c>
      <c r="C376" s="101" t="n">
        <v>21</v>
      </c>
      <c r="D376" s="101" t="n">
        <v>25</v>
      </c>
      <c r="E376" s="101" t="n">
        <v>46</v>
      </c>
      <c r="F376" s="101" t="s">
        <v>247</v>
      </c>
      <c r="G376" s="101" t="str">
        <f aca="false">E376&amp;""&amp;F376</f>
        <v>46Mn</v>
      </c>
      <c r="H376" s="101" t="n">
        <v>-12957.01</v>
      </c>
      <c r="I376" s="101" t="n">
        <v>15896.01</v>
      </c>
      <c r="J376" s="101" t="n">
        <v>731.01</v>
      </c>
      <c r="K376" s="101" t="n">
        <v>35760.01</v>
      </c>
      <c r="L376" s="101" t="n">
        <v>3419.01</v>
      </c>
      <c r="M376" s="101" t="n">
        <v>-13544.01</v>
      </c>
      <c r="N376" s="101"/>
      <c r="O376" s="101" t="n">
        <v>-7762.01</v>
      </c>
      <c r="P376" s="101" t="n">
        <v>11634.01</v>
      </c>
      <c r="Q376" s="101" t="n">
        <v>-34460.01</v>
      </c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</row>
    <row r="377" customFormat="false" ht="15.75" hidden="false" customHeight="true" outlineLevel="0" collapsed="false">
      <c r="A377" s="101"/>
      <c r="B377" s="101" t="n">
        <v>-6</v>
      </c>
      <c r="C377" s="101" t="n">
        <v>20</v>
      </c>
      <c r="D377" s="101" t="n">
        <v>26</v>
      </c>
      <c r="E377" s="101" t="n">
        <v>46</v>
      </c>
      <c r="F377" s="101" t="s">
        <v>248</v>
      </c>
      <c r="G377" s="101" t="str">
        <f aca="false">E377&amp;""&amp;F377</f>
        <v>46Fe</v>
      </c>
      <c r="H377" s="101" t="n">
        <v>587.01</v>
      </c>
      <c r="I377" s="101" t="n">
        <v>20916.01</v>
      </c>
      <c r="J377" s="101" t="n">
        <v>1570.01</v>
      </c>
      <c r="K377" s="101"/>
      <c r="L377" s="101" t="n">
        <v>354.01</v>
      </c>
      <c r="M377" s="101"/>
      <c r="N377" s="101"/>
      <c r="O377" s="101" t="n">
        <v>-8079.01</v>
      </c>
      <c r="P377" s="101" t="n">
        <v>12813.01</v>
      </c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</row>
    <row r="378" customFormat="false" ht="15.75" hidden="false" customHeight="true" outlineLevel="0" collapsed="false">
      <c r="A378" s="101"/>
      <c r="B378" s="101" t="n">
        <v>17</v>
      </c>
      <c r="C378" s="101" t="n">
        <v>32</v>
      </c>
      <c r="D378" s="101" t="n">
        <v>15</v>
      </c>
      <c r="E378" s="101" t="n">
        <v>47</v>
      </c>
      <c r="F378" s="101" t="s">
        <v>237</v>
      </c>
      <c r="G378" s="101" t="str">
        <f aca="false">E378&amp;""&amp;F378</f>
        <v>47P</v>
      </c>
      <c r="H378" s="101" t="n">
        <v>29240.01</v>
      </c>
      <c r="I378" s="101" t="n">
        <v>1616.01</v>
      </c>
      <c r="J378" s="101"/>
      <c r="K378" s="101" t="n">
        <v>2226.01</v>
      </c>
      <c r="L378" s="101"/>
      <c r="M378" s="101" t="n">
        <v>21834.01</v>
      </c>
      <c r="N378" s="101" t="n">
        <v>39337.01</v>
      </c>
      <c r="O378" s="101" t="n">
        <v>-21129.01</v>
      </c>
      <c r="P378" s="101"/>
      <c r="Q378" s="101" t="n">
        <v>21131.01</v>
      </c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</row>
    <row r="379" customFormat="false" ht="15.75" hidden="false" customHeight="true" outlineLevel="0" collapsed="false">
      <c r="A379" s="101"/>
      <c r="B379" s="101" t="n">
        <v>15</v>
      </c>
      <c r="C379" s="101" t="n">
        <v>31</v>
      </c>
      <c r="D379" s="101" t="n">
        <v>16</v>
      </c>
      <c r="E379" s="101" t="n">
        <v>47</v>
      </c>
      <c r="F379" s="101" t="s">
        <v>238</v>
      </c>
      <c r="G379" s="101" t="str">
        <f aca="false">E379&amp;""&amp;F379</f>
        <v>47S</v>
      </c>
      <c r="H379" s="101" t="n">
        <v>7405.01</v>
      </c>
      <c r="I379" s="101" t="n">
        <v>703.01</v>
      </c>
      <c r="J379" s="101" t="n">
        <v>22668.01</v>
      </c>
      <c r="K379" s="101" t="n">
        <v>4748.01</v>
      </c>
      <c r="L379" s="101" t="n">
        <v>44386.01</v>
      </c>
      <c r="M379" s="101" t="n">
        <v>17503.01</v>
      </c>
      <c r="N379" s="101" t="n">
        <v>32616.01</v>
      </c>
      <c r="O379" s="101" t="n">
        <v>-18121.01</v>
      </c>
      <c r="P379" s="101"/>
      <c r="Q379" s="101" t="n">
        <v>13144.01</v>
      </c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</row>
    <row r="380" customFormat="false" ht="15.75" hidden="false" customHeight="true" outlineLevel="0" collapsed="false">
      <c r="A380" s="101"/>
      <c r="B380" s="101" t="n">
        <v>13</v>
      </c>
      <c r="C380" s="101" t="n">
        <v>30</v>
      </c>
      <c r="D380" s="101" t="n">
        <v>17</v>
      </c>
      <c r="E380" s="101" t="n">
        <v>47</v>
      </c>
      <c r="F380" s="101" t="s">
        <v>239</v>
      </c>
      <c r="G380" s="101" t="str">
        <f aca="false">E380&amp;""&amp;F380</f>
        <v>47Cl</v>
      </c>
      <c r="H380" s="101" t="n">
        <v>-10097.01</v>
      </c>
      <c r="I380" s="101" t="n">
        <v>4358.01</v>
      </c>
      <c r="J380" s="101" t="n">
        <v>17424.01</v>
      </c>
      <c r="K380" s="101" t="n">
        <v>7880.01</v>
      </c>
      <c r="L380" s="101" t="n">
        <v>39998.01</v>
      </c>
      <c r="M380" s="101" t="n">
        <v>15114.01</v>
      </c>
      <c r="N380" s="101" t="n">
        <v>25615.01</v>
      </c>
      <c r="O380" s="101" t="n">
        <v>-17202.01</v>
      </c>
      <c r="P380" s="101" t="n">
        <v>-40171.01</v>
      </c>
      <c r="Q380" s="101" t="n">
        <v>11562.01</v>
      </c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</row>
    <row r="381" customFormat="false" ht="15.75" hidden="false" customHeight="true" outlineLevel="0" collapsed="false">
      <c r="A381" s="101"/>
      <c r="B381" s="101" t="n">
        <v>11</v>
      </c>
      <c r="C381" s="101" t="n">
        <v>29</v>
      </c>
      <c r="D381" s="101" t="n">
        <v>18</v>
      </c>
      <c r="E381" s="101" t="n">
        <v>47</v>
      </c>
      <c r="F381" s="101" t="s">
        <v>240</v>
      </c>
      <c r="G381" s="101" t="str">
        <f aca="false">E381&amp;""&amp;F381</f>
        <v>47Ar</v>
      </c>
      <c r="H381" s="101" t="n">
        <v>-25211.011</v>
      </c>
      <c r="I381" s="101" t="n">
        <v>3551.57</v>
      </c>
      <c r="J381" s="101" t="n">
        <v>18689.65</v>
      </c>
      <c r="K381" s="101" t="n">
        <v>11582.85</v>
      </c>
      <c r="L381" s="101" t="n">
        <v>35799.36</v>
      </c>
      <c r="M381" s="101" t="n">
        <v>10500.966</v>
      </c>
      <c r="N381" s="101" t="n">
        <v>17132.44</v>
      </c>
      <c r="O381" s="101" t="n">
        <v>-15440.47</v>
      </c>
      <c r="P381" s="101" t="n">
        <v>-32537.01</v>
      </c>
      <c r="Q381" s="101" t="n">
        <v>2131.6</v>
      </c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</row>
    <row r="382" customFormat="false" ht="15.75" hidden="false" customHeight="true" outlineLevel="0" collapsed="false">
      <c r="A382" s="101"/>
      <c r="B382" s="101" t="n">
        <v>9</v>
      </c>
      <c r="C382" s="101" t="n">
        <v>28</v>
      </c>
      <c r="D382" s="101" t="n">
        <v>19</v>
      </c>
      <c r="E382" s="101" t="n">
        <v>47</v>
      </c>
      <c r="F382" s="101" t="s">
        <v>241</v>
      </c>
      <c r="G382" s="101" t="str">
        <f aca="false">E382&amp;""&amp;F382</f>
        <v>47K</v>
      </c>
      <c r="H382" s="101" t="n">
        <v>-35711.976</v>
      </c>
      <c r="I382" s="101" t="n">
        <v>8369.37</v>
      </c>
      <c r="J382" s="101" t="n">
        <v>13270.18</v>
      </c>
      <c r="K382" s="101" t="n">
        <v>15238.97</v>
      </c>
      <c r="L382" s="101" t="n">
        <v>31930.17</v>
      </c>
      <c r="M382" s="101" t="n">
        <v>6631.477</v>
      </c>
      <c r="N382" s="101" t="n">
        <v>8623.65</v>
      </c>
      <c r="O382" s="101" t="n">
        <v>-13814.26</v>
      </c>
      <c r="P382" s="101" t="n">
        <v>-29190.62</v>
      </c>
      <c r="Q382" s="101" t="n">
        <v>-644.9</v>
      </c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</row>
    <row r="383" customFormat="false" ht="15.75" hidden="false" customHeight="true" outlineLevel="0" collapsed="false">
      <c r="A383" s="101"/>
      <c r="B383" s="101" t="n">
        <v>7</v>
      </c>
      <c r="C383" s="101" t="n">
        <v>27</v>
      </c>
      <c r="D383" s="101" t="n">
        <v>20</v>
      </c>
      <c r="E383" s="101" t="n">
        <v>47</v>
      </c>
      <c r="F383" s="101" t="s">
        <v>242</v>
      </c>
      <c r="G383" s="101" t="str">
        <f aca="false">E383&amp;""&amp;F383</f>
        <v>47Ca</v>
      </c>
      <c r="H383" s="101" t="n">
        <v>-42343.453</v>
      </c>
      <c r="I383" s="101" t="n">
        <v>7276.37</v>
      </c>
      <c r="J383" s="101" t="n">
        <v>14218.5</v>
      </c>
      <c r="K383" s="101" t="n">
        <v>17673.94</v>
      </c>
      <c r="L383" s="101" t="n">
        <v>27150.6</v>
      </c>
      <c r="M383" s="101" t="n">
        <v>1992.177</v>
      </c>
      <c r="N383" s="101" t="n">
        <v>2592.95</v>
      </c>
      <c r="O383" s="101" t="n">
        <v>-12758.56</v>
      </c>
      <c r="P383" s="101" t="n">
        <v>-19901.66</v>
      </c>
      <c r="Q383" s="101" t="n">
        <v>-8654.27</v>
      </c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</row>
    <row r="384" customFormat="false" ht="15.75" hidden="false" customHeight="true" outlineLevel="0" collapsed="false">
      <c r="A384" s="101"/>
      <c r="B384" s="101" t="n">
        <v>5</v>
      </c>
      <c r="C384" s="101" t="n">
        <v>26</v>
      </c>
      <c r="D384" s="101" t="n">
        <v>21</v>
      </c>
      <c r="E384" s="101" t="n">
        <v>47</v>
      </c>
      <c r="F384" s="101" t="s">
        <v>243</v>
      </c>
      <c r="G384" s="101" t="str">
        <f aca="false">E384&amp;""&amp;F384</f>
        <v>47Sc</v>
      </c>
      <c r="H384" s="101" t="n">
        <v>-44335.63</v>
      </c>
      <c r="I384" s="101" t="n">
        <v>10646.45</v>
      </c>
      <c r="J384" s="101" t="n">
        <v>8486.2</v>
      </c>
      <c r="K384" s="101" t="n">
        <v>19407.09</v>
      </c>
      <c r="L384" s="101" t="n">
        <v>22297.93</v>
      </c>
      <c r="M384" s="101" t="n">
        <v>600.77</v>
      </c>
      <c r="N384" s="101" t="n">
        <v>-2329.83</v>
      </c>
      <c r="O384" s="101" t="n">
        <v>-10185.16</v>
      </c>
      <c r="P384" s="101" t="n">
        <v>-16210.68</v>
      </c>
      <c r="Q384" s="101" t="n">
        <v>-8279.95</v>
      </c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</row>
    <row r="385" customFormat="false" ht="15.75" hidden="false" customHeight="true" outlineLevel="0" collapsed="false">
      <c r="A385" s="101"/>
      <c r="B385" s="101" t="n">
        <v>3</v>
      </c>
      <c r="C385" s="101" t="n">
        <v>25</v>
      </c>
      <c r="D385" s="101" t="n">
        <v>22</v>
      </c>
      <c r="E385" s="101" t="n">
        <v>47</v>
      </c>
      <c r="F385" s="101" t="s">
        <v>244</v>
      </c>
      <c r="G385" s="101" t="str">
        <f aca="false">E385&amp;""&amp;F385</f>
        <v>47Ti</v>
      </c>
      <c r="H385" s="101" t="n">
        <v>-44936.4</v>
      </c>
      <c r="I385" s="101" t="n">
        <v>8880.72</v>
      </c>
      <c r="J385" s="101" t="n">
        <v>10464.87</v>
      </c>
      <c r="K385" s="101" t="n">
        <v>22069.91</v>
      </c>
      <c r="L385" s="101" t="n">
        <v>18702.19</v>
      </c>
      <c r="M385" s="101" t="n">
        <v>-2930.599</v>
      </c>
      <c r="N385" s="101" t="n">
        <v>-10375.51</v>
      </c>
      <c r="O385" s="101" t="n">
        <v>-8952.5</v>
      </c>
      <c r="P385" s="101" t="n">
        <v>-9086.97</v>
      </c>
      <c r="Q385" s="101" t="n">
        <v>-15933.12</v>
      </c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</row>
    <row r="386" customFormat="false" ht="15.75" hidden="false" customHeight="true" outlineLevel="0" collapsed="false">
      <c r="A386" s="101"/>
      <c r="B386" s="101" t="n">
        <v>1</v>
      </c>
      <c r="C386" s="101" t="n">
        <v>24</v>
      </c>
      <c r="D386" s="101" t="n">
        <v>23</v>
      </c>
      <c r="E386" s="101" t="n">
        <v>47</v>
      </c>
      <c r="F386" s="101" t="s">
        <v>245</v>
      </c>
      <c r="G386" s="101" t="str">
        <f aca="false">E386&amp;""&amp;F386</f>
        <v>47V</v>
      </c>
      <c r="H386" s="101" t="n">
        <v>-42005.801</v>
      </c>
      <c r="I386" s="101" t="n">
        <v>13002.52</v>
      </c>
      <c r="J386" s="101" t="n">
        <v>5167.78</v>
      </c>
      <c r="K386" s="101" t="n">
        <v>26267.89</v>
      </c>
      <c r="L386" s="101" t="n">
        <v>15512.57</v>
      </c>
      <c r="M386" s="101" t="n">
        <v>-7444.914</v>
      </c>
      <c r="N386" s="101" t="n">
        <v>-19440.36</v>
      </c>
      <c r="O386" s="101" t="n">
        <v>-8242.62</v>
      </c>
      <c r="P386" s="101" t="n">
        <v>-7534.27</v>
      </c>
      <c r="Q386" s="101" t="n">
        <v>-20603.59</v>
      </c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</row>
    <row r="387" customFormat="false" ht="15.75" hidden="false" customHeight="true" outlineLevel="0" collapsed="false">
      <c r="A387" s="101"/>
      <c r="B387" s="101" t="n">
        <v>-1</v>
      </c>
      <c r="C387" s="101" t="n">
        <v>23</v>
      </c>
      <c r="D387" s="101" t="n">
        <v>24</v>
      </c>
      <c r="E387" s="101" t="n">
        <v>47</v>
      </c>
      <c r="F387" s="101" t="s">
        <v>246</v>
      </c>
      <c r="G387" s="101" t="str">
        <f aca="false">E387&amp;""&amp;F387</f>
        <v>47Cr</v>
      </c>
      <c r="H387" s="101" t="n">
        <v>-34560.887</v>
      </c>
      <c r="I387" s="101" t="n">
        <v>13158.67</v>
      </c>
      <c r="J387" s="101" t="n">
        <v>4775.26</v>
      </c>
      <c r="K387" s="101" t="n">
        <v>31188.72</v>
      </c>
      <c r="L387" s="101" t="n">
        <v>10129.71</v>
      </c>
      <c r="M387" s="101" t="n">
        <v>-11995.445</v>
      </c>
      <c r="N387" s="101" t="n">
        <v>-26969.01</v>
      </c>
      <c r="O387" s="101" t="n">
        <v>-7664.72</v>
      </c>
      <c r="P387" s="101" t="n">
        <v>2277.14</v>
      </c>
      <c r="Q387" s="101" t="n">
        <v>-29675.01</v>
      </c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</row>
    <row r="388" customFormat="false" ht="15.75" hidden="false" customHeight="true" outlineLevel="0" collapsed="false">
      <c r="A388" s="101"/>
      <c r="B388" s="101" t="n">
        <v>-3</v>
      </c>
      <c r="C388" s="101" t="n">
        <v>22</v>
      </c>
      <c r="D388" s="101" t="n">
        <v>25</v>
      </c>
      <c r="E388" s="101" t="n">
        <v>47</v>
      </c>
      <c r="F388" s="101" t="s">
        <v>247</v>
      </c>
      <c r="G388" s="101" t="str">
        <f aca="false">E388&amp;""&amp;F388</f>
        <v>47Mn</v>
      </c>
      <c r="H388" s="101" t="n">
        <v>-22565.442</v>
      </c>
      <c r="I388" s="101" t="n">
        <v>17680.01</v>
      </c>
      <c r="J388" s="101" t="n">
        <v>380.88</v>
      </c>
      <c r="K388" s="101" t="n">
        <v>33576.01</v>
      </c>
      <c r="L388" s="101" t="n">
        <v>5262.83</v>
      </c>
      <c r="M388" s="101" t="n">
        <v>-14974.01</v>
      </c>
      <c r="N388" s="101" t="n">
        <v>-32411.01</v>
      </c>
      <c r="O388" s="101" t="n">
        <v>-7074</v>
      </c>
      <c r="P388" s="101" t="n">
        <v>7220.19</v>
      </c>
      <c r="Q388" s="101" t="n">
        <v>-31224.01</v>
      </c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</row>
    <row r="389" customFormat="false" ht="15.75" hidden="false" customHeight="true" outlineLevel="0" collapsed="false">
      <c r="A389" s="101"/>
      <c r="B389" s="101" t="n">
        <v>-5</v>
      </c>
      <c r="C389" s="101" t="n">
        <v>21</v>
      </c>
      <c r="D389" s="101" t="n">
        <v>26</v>
      </c>
      <c r="E389" s="101" t="n">
        <v>47</v>
      </c>
      <c r="F389" s="101" t="s">
        <v>248</v>
      </c>
      <c r="G389" s="101" t="str">
        <f aca="false">E389&amp;""&amp;F389</f>
        <v>47Fe</v>
      </c>
      <c r="H389" s="101" t="n">
        <v>-7592.01</v>
      </c>
      <c r="I389" s="101" t="n">
        <v>16250.01</v>
      </c>
      <c r="J389" s="101" t="n">
        <v>1924.01</v>
      </c>
      <c r="K389" s="101" t="n">
        <v>37165.01</v>
      </c>
      <c r="L389" s="101" t="n">
        <v>2655.01</v>
      </c>
      <c r="M389" s="101" t="n">
        <v>-17438.01</v>
      </c>
      <c r="N389" s="101"/>
      <c r="O389" s="101" t="n">
        <v>-7716.01</v>
      </c>
      <c r="P389" s="101" t="n">
        <v>14593.01</v>
      </c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</row>
    <row r="390" customFormat="false" ht="15.75" hidden="false" customHeight="true" outlineLevel="0" collapsed="false">
      <c r="A390" s="101"/>
      <c r="B390" s="101" t="n">
        <v>-7</v>
      </c>
      <c r="C390" s="101" t="n">
        <v>20</v>
      </c>
      <c r="D390" s="101" t="n">
        <v>27</v>
      </c>
      <c r="E390" s="101" t="n">
        <v>47</v>
      </c>
      <c r="F390" s="101" t="s">
        <v>249</v>
      </c>
      <c r="G390" s="101" t="str">
        <f aca="false">E390&amp;""&amp;F390</f>
        <v>47Co</v>
      </c>
      <c r="H390" s="101" t="n">
        <v>9846.01</v>
      </c>
      <c r="I390" s="101"/>
      <c r="J390" s="101" t="n">
        <v>-1970.01</v>
      </c>
      <c r="K390" s="101"/>
      <c r="L390" s="101" t="n">
        <v>-400.01</v>
      </c>
      <c r="M390" s="101"/>
      <c r="N390" s="101"/>
      <c r="O390" s="101"/>
      <c r="P390" s="101" t="n">
        <v>15514.01</v>
      </c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</row>
    <row r="391" customFormat="false" ht="15.75" hidden="false" customHeight="true" outlineLevel="0" collapsed="false">
      <c r="A391" s="101"/>
      <c r="B391" s="101" t="n">
        <v>16</v>
      </c>
      <c r="C391" s="101" t="n">
        <v>32</v>
      </c>
      <c r="D391" s="101" t="n">
        <v>16</v>
      </c>
      <c r="E391" s="101" t="n">
        <v>48</v>
      </c>
      <c r="F391" s="101" t="s">
        <v>238</v>
      </c>
      <c r="G391" s="101" t="str">
        <f aca="false">E391&amp;""&amp;F391</f>
        <v>48S</v>
      </c>
      <c r="H391" s="101" t="n">
        <v>12761.01</v>
      </c>
      <c r="I391" s="101" t="n">
        <v>2715.01</v>
      </c>
      <c r="J391" s="101" t="n">
        <v>23767.01</v>
      </c>
      <c r="K391" s="101" t="n">
        <v>3418.01</v>
      </c>
      <c r="L391" s="101"/>
      <c r="M391" s="101" t="n">
        <v>16823.01</v>
      </c>
      <c r="N391" s="101" t="n">
        <v>35201.01</v>
      </c>
      <c r="O391" s="101" t="n">
        <v>-18176.01</v>
      </c>
      <c r="P391" s="101"/>
      <c r="Q391" s="101" t="n">
        <v>14788.01</v>
      </c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</row>
    <row r="392" customFormat="false" ht="15.75" hidden="false" customHeight="true" outlineLevel="0" collapsed="false">
      <c r="A392" s="101"/>
      <c r="B392" s="101" t="n">
        <v>14</v>
      </c>
      <c r="C392" s="101" t="n">
        <v>31</v>
      </c>
      <c r="D392" s="101" t="n">
        <v>17</v>
      </c>
      <c r="E392" s="101" t="n">
        <v>48</v>
      </c>
      <c r="F392" s="101" t="s">
        <v>239</v>
      </c>
      <c r="G392" s="101" t="str">
        <f aca="false">E392&amp;""&amp;F392</f>
        <v>48Cl</v>
      </c>
      <c r="H392" s="101" t="n">
        <v>-4061.01</v>
      </c>
      <c r="I392" s="101" t="n">
        <v>2035.01</v>
      </c>
      <c r="J392" s="101" t="n">
        <v>18756.01</v>
      </c>
      <c r="K392" s="101" t="n">
        <v>6394.01</v>
      </c>
      <c r="L392" s="101" t="n">
        <v>41424.01</v>
      </c>
      <c r="M392" s="101" t="n">
        <v>18378.01</v>
      </c>
      <c r="N392" s="101" t="n">
        <v>28223.01</v>
      </c>
      <c r="O392" s="101" t="n">
        <v>-16928.01</v>
      </c>
      <c r="P392" s="101" t="n">
        <v>-40590.01</v>
      </c>
      <c r="Q392" s="101" t="n">
        <v>13078.01</v>
      </c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</row>
    <row r="393" customFormat="false" ht="15.75" hidden="false" customHeight="true" outlineLevel="0" collapsed="false">
      <c r="A393" s="101"/>
      <c r="B393" s="101" t="n">
        <v>12</v>
      </c>
      <c r="C393" s="101" t="n">
        <v>30</v>
      </c>
      <c r="D393" s="101" t="n">
        <v>18</v>
      </c>
      <c r="E393" s="101" t="n">
        <v>48</v>
      </c>
      <c r="F393" s="101" t="s">
        <v>240</v>
      </c>
      <c r="G393" s="101" t="str">
        <f aca="false">E393&amp;""&amp;F393</f>
        <v>48Ar</v>
      </c>
      <c r="H393" s="101" t="n">
        <v>-22440.01</v>
      </c>
      <c r="I393" s="101" t="n">
        <v>5300.01</v>
      </c>
      <c r="J393" s="101" t="n">
        <v>19631.01</v>
      </c>
      <c r="K393" s="101" t="n">
        <v>8852.01</v>
      </c>
      <c r="L393" s="101" t="n">
        <v>37055.01</v>
      </c>
      <c r="M393" s="101" t="n">
        <v>9845.01</v>
      </c>
      <c r="N393" s="101" t="n">
        <v>21785.01</v>
      </c>
      <c r="O393" s="101" t="n">
        <v>-15660.01</v>
      </c>
      <c r="P393" s="101" t="n">
        <v>-37134.01</v>
      </c>
      <c r="Q393" s="101" t="n">
        <v>5201.01</v>
      </c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</row>
    <row r="394" customFormat="false" ht="15.75" hidden="false" customHeight="true" outlineLevel="0" collapsed="false">
      <c r="A394" s="101"/>
      <c r="B394" s="101" t="n">
        <v>10</v>
      </c>
      <c r="C394" s="101" t="n">
        <v>29</v>
      </c>
      <c r="D394" s="101" t="n">
        <v>19</v>
      </c>
      <c r="E394" s="101" t="n">
        <v>48</v>
      </c>
      <c r="F394" s="101" t="s">
        <v>241</v>
      </c>
      <c r="G394" s="101" t="str">
        <f aca="false">E394&amp;""&amp;F394</f>
        <v>48K</v>
      </c>
      <c r="H394" s="101" t="n">
        <v>-32284.477</v>
      </c>
      <c r="I394" s="101" t="n">
        <v>4643.82</v>
      </c>
      <c r="J394" s="101" t="n">
        <v>14362.44</v>
      </c>
      <c r="K394" s="101" t="n">
        <v>13013.19</v>
      </c>
      <c r="L394" s="101" t="n">
        <v>33052.09</v>
      </c>
      <c r="M394" s="101" t="n">
        <v>11940.282</v>
      </c>
      <c r="N394" s="101" t="n">
        <v>12218.94</v>
      </c>
      <c r="O394" s="101" t="n">
        <v>-14099.66</v>
      </c>
      <c r="P394" s="101" t="n">
        <v>-29476.01</v>
      </c>
      <c r="Q394" s="101" t="n">
        <v>1987.66</v>
      </c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</row>
    <row r="395" customFormat="false" ht="15.75" hidden="false" customHeight="true" outlineLevel="0" collapsed="false">
      <c r="A395" s="101"/>
      <c r="B395" s="101" t="n">
        <v>8</v>
      </c>
      <c r="C395" s="101" t="n">
        <v>28</v>
      </c>
      <c r="D395" s="101" t="n">
        <v>20</v>
      </c>
      <c r="E395" s="101" t="n">
        <v>48</v>
      </c>
      <c r="F395" s="101" t="s">
        <v>242</v>
      </c>
      <c r="G395" s="101" t="str">
        <f aca="false">E395&amp;""&amp;F395</f>
        <v>48Ca</v>
      </c>
      <c r="H395" s="101" t="n">
        <v>-44224.759</v>
      </c>
      <c r="I395" s="101" t="n">
        <v>9952.62</v>
      </c>
      <c r="J395" s="101" t="n">
        <v>15801.75</v>
      </c>
      <c r="K395" s="101" t="n">
        <v>17229</v>
      </c>
      <c r="L395" s="101" t="n">
        <v>29071.94</v>
      </c>
      <c r="M395" s="101" t="n">
        <v>278.661</v>
      </c>
      <c r="N395" s="101" t="n">
        <v>4266.98</v>
      </c>
      <c r="O395" s="101" t="n">
        <v>-13976.42</v>
      </c>
      <c r="P395" s="101" t="n">
        <v>-26302.72</v>
      </c>
      <c r="Q395" s="101" t="n">
        <v>-7960.45</v>
      </c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</row>
    <row r="396" customFormat="false" ht="15.75" hidden="false" customHeight="true" outlineLevel="0" collapsed="false">
      <c r="A396" s="101"/>
      <c r="B396" s="101" t="n">
        <v>6</v>
      </c>
      <c r="C396" s="101" t="n">
        <v>27</v>
      </c>
      <c r="D396" s="101" t="n">
        <v>21</v>
      </c>
      <c r="E396" s="101" t="n">
        <v>48</v>
      </c>
      <c r="F396" s="101" t="s">
        <v>243</v>
      </c>
      <c r="G396" s="101" t="str">
        <f aca="false">E396&amp;""&amp;F396</f>
        <v>48Sc</v>
      </c>
      <c r="H396" s="101" t="n">
        <v>-44503.42</v>
      </c>
      <c r="I396" s="101" t="n">
        <v>8239.11</v>
      </c>
      <c r="J396" s="101" t="n">
        <v>9448.94</v>
      </c>
      <c r="K396" s="101" t="n">
        <v>18885.55</v>
      </c>
      <c r="L396" s="101" t="n">
        <v>23667.44</v>
      </c>
      <c r="M396" s="101" t="n">
        <v>3988.314</v>
      </c>
      <c r="N396" s="101" t="n">
        <v>-26.65</v>
      </c>
      <c r="O396" s="101" t="n">
        <v>-11146.84</v>
      </c>
      <c r="P396" s="101" t="n">
        <v>-16080.41</v>
      </c>
      <c r="Q396" s="101" t="n">
        <v>-7638.34</v>
      </c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</row>
    <row r="397" customFormat="false" ht="15.75" hidden="false" customHeight="true" outlineLevel="0" collapsed="false">
      <c r="A397" s="101"/>
      <c r="B397" s="101" t="n">
        <v>4</v>
      </c>
      <c r="C397" s="101" t="n">
        <v>26</v>
      </c>
      <c r="D397" s="101" t="n">
        <v>22</v>
      </c>
      <c r="E397" s="101" t="n">
        <v>48</v>
      </c>
      <c r="F397" s="101" t="s">
        <v>244</v>
      </c>
      <c r="G397" s="101" t="str">
        <f aca="false">E397&amp;""&amp;F397</f>
        <v>48Ti</v>
      </c>
      <c r="H397" s="101" t="n">
        <v>-48491.734</v>
      </c>
      <c r="I397" s="101" t="n">
        <v>11626.65</v>
      </c>
      <c r="J397" s="101" t="n">
        <v>11445.07</v>
      </c>
      <c r="K397" s="101" t="n">
        <v>20507.37</v>
      </c>
      <c r="L397" s="101" t="n">
        <v>19931.28</v>
      </c>
      <c r="M397" s="101" t="n">
        <v>-4014.966</v>
      </c>
      <c r="N397" s="101" t="n">
        <v>-5670.08</v>
      </c>
      <c r="O397" s="101" t="n">
        <v>-9447.99</v>
      </c>
      <c r="P397" s="101" t="n">
        <v>-13437.25</v>
      </c>
      <c r="Q397" s="101" t="n">
        <v>-14557.25</v>
      </c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</row>
    <row r="398" customFormat="false" ht="15.75" hidden="false" customHeight="true" outlineLevel="0" collapsed="false">
      <c r="A398" s="101"/>
      <c r="B398" s="101" t="n">
        <v>2</v>
      </c>
      <c r="C398" s="101" t="n">
        <v>25</v>
      </c>
      <c r="D398" s="101" t="n">
        <v>23</v>
      </c>
      <c r="E398" s="101" t="n">
        <v>48</v>
      </c>
      <c r="F398" s="101" t="s">
        <v>245</v>
      </c>
      <c r="G398" s="101" t="str">
        <f aca="false">E398&amp;""&amp;F398</f>
        <v>48V</v>
      </c>
      <c r="H398" s="101" t="n">
        <v>-44476.768</v>
      </c>
      <c r="I398" s="101" t="n">
        <v>10542.28</v>
      </c>
      <c r="J398" s="101" t="n">
        <v>6829.34</v>
      </c>
      <c r="K398" s="101" t="n">
        <v>23544.8</v>
      </c>
      <c r="L398" s="101" t="n">
        <v>17294.21</v>
      </c>
      <c r="M398" s="101" t="n">
        <v>-1655.114</v>
      </c>
      <c r="N398" s="101" t="n">
        <v>-15153.34</v>
      </c>
      <c r="O398" s="101" t="n">
        <v>-9085.71</v>
      </c>
      <c r="P398" s="101" t="n">
        <v>-7430.11</v>
      </c>
      <c r="Q398" s="101" t="n">
        <v>-17987.2</v>
      </c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</row>
    <row r="399" customFormat="false" ht="15.75" hidden="false" customHeight="true" outlineLevel="0" collapsed="false">
      <c r="A399" s="101"/>
      <c r="B399" s="101" t="n">
        <v>0</v>
      </c>
      <c r="C399" s="101" t="n">
        <v>24</v>
      </c>
      <c r="D399" s="101" t="n">
        <v>24</v>
      </c>
      <c r="E399" s="101" t="n">
        <v>48</v>
      </c>
      <c r="F399" s="101" t="s">
        <v>246</v>
      </c>
      <c r="G399" s="101" t="str">
        <f aca="false">E399&amp;""&amp;F399</f>
        <v>48Cr</v>
      </c>
      <c r="H399" s="101" t="n">
        <v>-42821.654</v>
      </c>
      <c r="I399" s="101" t="n">
        <v>16332.08</v>
      </c>
      <c r="J399" s="101" t="n">
        <v>8104.82</v>
      </c>
      <c r="K399" s="101" t="n">
        <v>29490.76</v>
      </c>
      <c r="L399" s="101" t="n">
        <v>13272.6</v>
      </c>
      <c r="M399" s="101" t="n">
        <v>-13498.222</v>
      </c>
      <c r="N399" s="101" t="n">
        <v>-24406.01</v>
      </c>
      <c r="O399" s="101" t="n">
        <v>-7698</v>
      </c>
      <c r="P399" s="101" t="n">
        <v>-5174.22</v>
      </c>
      <c r="Q399" s="101" t="n">
        <v>-28327.53</v>
      </c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</row>
    <row r="400" customFormat="false" ht="15.75" hidden="false" customHeight="true" outlineLevel="0" collapsed="false">
      <c r="A400" s="101"/>
      <c r="B400" s="101" t="n">
        <v>-2</v>
      </c>
      <c r="C400" s="101" t="n">
        <v>23</v>
      </c>
      <c r="D400" s="101" t="n">
        <v>25</v>
      </c>
      <c r="E400" s="101" t="n">
        <v>48</v>
      </c>
      <c r="F400" s="101" t="s">
        <v>247</v>
      </c>
      <c r="G400" s="101" t="str">
        <f aca="false">E400&amp;""&amp;F400</f>
        <v>48Mn</v>
      </c>
      <c r="H400" s="101" t="n">
        <v>-29323.431</v>
      </c>
      <c r="I400" s="101" t="n">
        <v>14829.31</v>
      </c>
      <c r="J400" s="101" t="n">
        <v>2051.51</v>
      </c>
      <c r="K400" s="101" t="n">
        <v>32509.01</v>
      </c>
      <c r="L400" s="101" t="n">
        <v>6826.77</v>
      </c>
      <c r="M400" s="101" t="n">
        <v>-10908.01</v>
      </c>
      <c r="N400" s="101" t="n">
        <v>-30190.01</v>
      </c>
      <c r="O400" s="101" t="n">
        <v>-7631.97</v>
      </c>
      <c r="P400" s="101" t="n">
        <v>5393.4</v>
      </c>
      <c r="Q400" s="101" t="n">
        <v>-29803.01</v>
      </c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</row>
    <row r="401" customFormat="false" ht="15.75" hidden="false" customHeight="true" outlineLevel="0" collapsed="false">
      <c r="A401" s="101"/>
      <c r="B401" s="101" t="n">
        <v>-4</v>
      </c>
      <c r="C401" s="101" t="n">
        <v>22</v>
      </c>
      <c r="D401" s="101" t="n">
        <v>26</v>
      </c>
      <c r="E401" s="101" t="n">
        <v>48</v>
      </c>
      <c r="F401" s="101" t="s">
        <v>248</v>
      </c>
      <c r="G401" s="101" t="str">
        <f aca="false">E401&amp;""&amp;F401</f>
        <v>48Fe</v>
      </c>
      <c r="H401" s="101" t="n">
        <v>-18416.01</v>
      </c>
      <c r="I401" s="101" t="n">
        <v>18895.01</v>
      </c>
      <c r="J401" s="101" t="n">
        <v>3139.01</v>
      </c>
      <c r="K401" s="101" t="n">
        <v>35145.01</v>
      </c>
      <c r="L401" s="101" t="n">
        <v>3520.01</v>
      </c>
      <c r="M401" s="101" t="n">
        <v>-19282.01</v>
      </c>
      <c r="N401" s="101" t="n">
        <v>-34892.01</v>
      </c>
      <c r="O401" s="101" t="n">
        <v>-7203.01</v>
      </c>
      <c r="P401" s="101" t="n">
        <v>8856.01</v>
      </c>
      <c r="Q401" s="101" t="n">
        <v>-36333.01</v>
      </c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</row>
    <row r="402" customFormat="false" ht="15.75" hidden="false" customHeight="true" outlineLevel="0" collapsed="false">
      <c r="A402" s="101"/>
      <c r="B402" s="101" t="n">
        <v>-6</v>
      </c>
      <c r="C402" s="101" t="n">
        <v>21</v>
      </c>
      <c r="D402" s="101" t="n">
        <v>27</v>
      </c>
      <c r="E402" s="101" t="n">
        <v>48</v>
      </c>
      <c r="F402" s="101" t="s">
        <v>249</v>
      </c>
      <c r="G402" s="101" t="str">
        <f aca="false">E402&amp;""&amp;F402</f>
        <v>48Co</v>
      </c>
      <c r="H402" s="101" t="n">
        <v>866.01</v>
      </c>
      <c r="I402" s="101" t="n">
        <v>17051.01</v>
      </c>
      <c r="J402" s="101" t="n">
        <v>-1169.01</v>
      </c>
      <c r="K402" s="101"/>
      <c r="L402" s="101" t="n">
        <v>755.01</v>
      </c>
      <c r="M402" s="101" t="n">
        <v>-15610.01</v>
      </c>
      <c r="N402" s="101"/>
      <c r="O402" s="101" t="n">
        <v>-8219.01</v>
      </c>
      <c r="P402" s="101" t="n">
        <v>16143.01</v>
      </c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</row>
    <row r="403" customFormat="false" ht="15.75" hidden="false" customHeight="true" outlineLevel="0" collapsed="false">
      <c r="A403" s="101"/>
      <c r="B403" s="101" t="n">
        <v>-8</v>
      </c>
      <c r="C403" s="101" t="n">
        <v>20</v>
      </c>
      <c r="D403" s="101" t="n">
        <v>28</v>
      </c>
      <c r="E403" s="101" t="n">
        <v>48</v>
      </c>
      <c r="F403" s="101" t="s">
        <v>250</v>
      </c>
      <c r="G403" s="101" t="str">
        <f aca="false">E403&amp;""&amp;F403</f>
        <v>48Ni</v>
      </c>
      <c r="H403" s="101" t="n">
        <v>16477.01</v>
      </c>
      <c r="I403" s="101"/>
      <c r="J403" s="101" t="n">
        <v>658.01</v>
      </c>
      <c r="K403" s="101"/>
      <c r="L403" s="101" t="n">
        <v>-1311.76</v>
      </c>
      <c r="M403" s="101"/>
      <c r="N403" s="101"/>
      <c r="O403" s="101"/>
      <c r="P403" s="101" t="n">
        <v>16779.01</v>
      </c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</row>
    <row r="404" customFormat="false" ht="15.75" hidden="false" customHeight="true" outlineLevel="0" collapsed="false">
      <c r="A404" s="101"/>
      <c r="B404" s="101" t="n">
        <v>17</v>
      </c>
      <c r="C404" s="101" t="n">
        <v>33</v>
      </c>
      <c r="D404" s="101" t="n">
        <v>16</v>
      </c>
      <c r="E404" s="101" t="n">
        <v>49</v>
      </c>
      <c r="F404" s="101" t="s">
        <v>238</v>
      </c>
      <c r="G404" s="101" t="str">
        <f aca="false">E404&amp;""&amp;F404</f>
        <v>49S</v>
      </c>
      <c r="H404" s="101" t="n">
        <v>21203.01</v>
      </c>
      <c r="I404" s="101" t="n">
        <v>-370.01</v>
      </c>
      <c r="J404" s="101"/>
      <c r="K404" s="101" t="n">
        <v>2345.01</v>
      </c>
      <c r="L404" s="101"/>
      <c r="M404" s="101" t="n">
        <v>20057.01</v>
      </c>
      <c r="N404" s="101" t="n">
        <v>38063.01</v>
      </c>
      <c r="O404" s="101" t="n">
        <v>-18435.01</v>
      </c>
      <c r="P404" s="101"/>
      <c r="Q404" s="101" t="n">
        <v>17193.01</v>
      </c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</row>
    <row r="405" customFormat="false" ht="15.75" hidden="false" customHeight="true" outlineLevel="0" collapsed="false">
      <c r="A405" s="101"/>
      <c r="B405" s="101" t="n">
        <v>15</v>
      </c>
      <c r="C405" s="101" t="n">
        <v>32</v>
      </c>
      <c r="D405" s="101" t="n">
        <v>17</v>
      </c>
      <c r="E405" s="101" t="n">
        <v>49</v>
      </c>
      <c r="F405" s="101" t="s">
        <v>239</v>
      </c>
      <c r="G405" s="101" t="str">
        <f aca="false">E405&amp;""&amp;F405</f>
        <v>49Cl</v>
      </c>
      <c r="H405" s="101" t="n">
        <v>1146.01</v>
      </c>
      <c r="I405" s="101" t="n">
        <v>2864.01</v>
      </c>
      <c r="J405" s="101" t="n">
        <v>18905.01</v>
      </c>
      <c r="K405" s="101" t="n">
        <v>4900.01</v>
      </c>
      <c r="L405" s="101" t="n">
        <v>42672.01</v>
      </c>
      <c r="M405" s="101" t="n">
        <v>18006.01</v>
      </c>
      <c r="N405" s="101" t="n">
        <v>30757.01</v>
      </c>
      <c r="O405" s="101" t="n">
        <v>-16602.01</v>
      </c>
      <c r="P405" s="101"/>
      <c r="Q405" s="101" t="n">
        <v>15514.01</v>
      </c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</row>
    <row r="406" customFormat="false" ht="15.75" hidden="false" customHeight="true" outlineLevel="0" collapsed="false">
      <c r="A406" s="101"/>
      <c r="B406" s="101" t="n">
        <v>13</v>
      </c>
      <c r="C406" s="101" t="n">
        <v>31</v>
      </c>
      <c r="D406" s="101" t="n">
        <v>18</v>
      </c>
      <c r="E406" s="101" t="n">
        <v>49</v>
      </c>
      <c r="F406" s="101" t="s">
        <v>240</v>
      </c>
      <c r="G406" s="101" t="str">
        <f aca="false">E406&amp;""&amp;F406</f>
        <v>49Ar</v>
      </c>
      <c r="H406" s="101" t="n">
        <v>-16860.01</v>
      </c>
      <c r="I406" s="101" t="n">
        <v>2492.01</v>
      </c>
      <c r="J406" s="101" t="n">
        <v>20088.01</v>
      </c>
      <c r="K406" s="101" t="n">
        <v>7792.01</v>
      </c>
      <c r="L406" s="101" t="n">
        <v>38843.01</v>
      </c>
      <c r="M406" s="101" t="n">
        <v>12751.01</v>
      </c>
      <c r="N406" s="101" t="n">
        <v>24440.01</v>
      </c>
      <c r="O406" s="101" t="n">
        <v>-15295.01</v>
      </c>
      <c r="P406" s="101" t="n">
        <v>-36910.01</v>
      </c>
      <c r="Q406" s="101" t="n">
        <v>7353.01</v>
      </c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</row>
    <row r="407" customFormat="false" ht="15.75" hidden="false" customHeight="true" outlineLevel="0" collapsed="false">
      <c r="A407" s="101"/>
      <c r="B407" s="101" t="n">
        <v>11</v>
      </c>
      <c r="C407" s="101" t="n">
        <v>30</v>
      </c>
      <c r="D407" s="101" t="n">
        <v>19</v>
      </c>
      <c r="E407" s="101" t="n">
        <v>49</v>
      </c>
      <c r="F407" s="101" t="s">
        <v>241</v>
      </c>
      <c r="G407" s="101" t="str">
        <f aca="false">E407&amp;""&amp;F407</f>
        <v>49K</v>
      </c>
      <c r="H407" s="101" t="n">
        <v>-29611.491</v>
      </c>
      <c r="I407" s="101" t="n">
        <v>5398.33</v>
      </c>
      <c r="J407" s="101" t="n">
        <v>14461.01</v>
      </c>
      <c r="K407" s="101" t="n">
        <v>10042.15</v>
      </c>
      <c r="L407" s="101" t="n">
        <v>34092.01</v>
      </c>
      <c r="M407" s="101" t="n">
        <v>11688.404</v>
      </c>
      <c r="N407" s="101" t="n">
        <v>16949.58</v>
      </c>
      <c r="O407" s="101" t="n">
        <v>-13676.66</v>
      </c>
      <c r="P407" s="101" t="n">
        <v>-32839.01</v>
      </c>
      <c r="Q407" s="101" t="n">
        <v>6541.95</v>
      </c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</row>
    <row r="408" customFormat="false" ht="15.75" hidden="false" customHeight="true" outlineLevel="0" collapsed="false">
      <c r="A408" s="101"/>
      <c r="B408" s="101" t="n">
        <v>9</v>
      </c>
      <c r="C408" s="101" t="n">
        <v>29</v>
      </c>
      <c r="D408" s="101" t="n">
        <v>20</v>
      </c>
      <c r="E408" s="101" t="n">
        <v>49</v>
      </c>
      <c r="F408" s="101" t="s">
        <v>242</v>
      </c>
      <c r="G408" s="101" t="str">
        <f aca="false">E408&amp;""&amp;F408</f>
        <v>49Ca</v>
      </c>
      <c r="H408" s="101" t="n">
        <v>-41299.895</v>
      </c>
      <c r="I408" s="101" t="n">
        <v>5146.45</v>
      </c>
      <c r="J408" s="101" t="n">
        <v>16304.39</v>
      </c>
      <c r="K408" s="101" t="n">
        <v>15099.08</v>
      </c>
      <c r="L408" s="101" t="n">
        <v>30666.83</v>
      </c>
      <c r="M408" s="101" t="n">
        <v>5261.178</v>
      </c>
      <c r="N408" s="101" t="n">
        <v>7262.91</v>
      </c>
      <c r="O408" s="101" t="n">
        <v>-13954.01</v>
      </c>
      <c r="P408" s="101" t="n">
        <v>-26149.01</v>
      </c>
      <c r="Q408" s="101" t="n">
        <v>-4867.79</v>
      </c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</row>
    <row r="409" customFormat="false" ht="15.75" hidden="false" customHeight="true" outlineLevel="0" collapsed="false">
      <c r="A409" s="101"/>
      <c r="B409" s="101" t="n">
        <v>7</v>
      </c>
      <c r="C409" s="101" t="n">
        <v>28</v>
      </c>
      <c r="D409" s="101" t="n">
        <v>21</v>
      </c>
      <c r="E409" s="101" t="n">
        <v>49</v>
      </c>
      <c r="F409" s="101" t="s">
        <v>243</v>
      </c>
      <c r="G409" s="101" t="str">
        <f aca="false">E409&amp;""&amp;F409</f>
        <v>49Sc</v>
      </c>
      <c r="H409" s="101" t="n">
        <v>-46561.073</v>
      </c>
      <c r="I409" s="101" t="n">
        <v>10128.97</v>
      </c>
      <c r="J409" s="101" t="n">
        <v>9625.28</v>
      </c>
      <c r="K409" s="101" t="n">
        <v>18368.08</v>
      </c>
      <c r="L409" s="101" t="n">
        <v>25427.04</v>
      </c>
      <c r="M409" s="101" t="n">
        <v>2001.737</v>
      </c>
      <c r="N409" s="101" t="n">
        <v>1399.88</v>
      </c>
      <c r="O409" s="101" t="n">
        <v>-12370.35</v>
      </c>
      <c r="P409" s="101" t="n">
        <v>-21565.57</v>
      </c>
      <c r="Q409" s="101" t="n">
        <v>-6140.66</v>
      </c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</row>
    <row r="410" customFormat="false" ht="15.75" hidden="false" customHeight="true" outlineLevel="0" collapsed="false">
      <c r="A410" s="101"/>
      <c r="B410" s="101" t="n">
        <v>5</v>
      </c>
      <c r="C410" s="101" t="n">
        <v>27</v>
      </c>
      <c r="D410" s="101" t="n">
        <v>22</v>
      </c>
      <c r="E410" s="101" t="n">
        <v>49</v>
      </c>
      <c r="F410" s="101" t="s">
        <v>244</v>
      </c>
      <c r="G410" s="101" t="str">
        <f aca="false">E410&amp;""&amp;F410</f>
        <v>49Ti</v>
      </c>
      <c r="H410" s="101" t="n">
        <v>-48562.809</v>
      </c>
      <c r="I410" s="101" t="n">
        <v>8142.39</v>
      </c>
      <c r="J410" s="101" t="n">
        <v>11348.36</v>
      </c>
      <c r="K410" s="101" t="n">
        <v>19769.04</v>
      </c>
      <c r="L410" s="101" t="n">
        <v>20797.3</v>
      </c>
      <c r="M410" s="101" t="n">
        <v>-601.856</v>
      </c>
      <c r="N410" s="101" t="n">
        <v>-3230.12</v>
      </c>
      <c r="O410" s="101" t="n">
        <v>-10175.57</v>
      </c>
      <c r="P410" s="101" t="n">
        <v>-11627.02</v>
      </c>
      <c r="Q410" s="101" t="n">
        <v>-12157.36</v>
      </c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</row>
    <row r="411" customFormat="false" ht="15.75" hidden="false" customHeight="true" outlineLevel="0" collapsed="false">
      <c r="A411" s="101"/>
      <c r="B411" s="101" t="n">
        <v>3</v>
      </c>
      <c r="C411" s="101" t="n">
        <v>26</v>
      </c>
      <c r="D411" s="101" t="n">
        <v>23</v>
      </c>
      <c r="E411" s="101" t="n">
        <v>49</v>
      </c>
      <c r="F411" s="101" t="s">
        <v>245</v>
      </c>
      <c r="G411" s="101" t="str">
        <f aca="false">E411&amp;""&amp;F411</f>
        <v>49V</v>
      </c>
      <c r="H411" s="101" t="n">
        <v>-47960.953</v>
      </c>
      <c r="I411" s="101" t="n">
        <v>11555.5</v>
      </c>
      <c r="J411" s="101" t="n">
        <v>6758.19</v>
      </c>
      <c r="K411" s="101" t="n">
        <v>22097.79</v>
      </c>
      <c r="L411" s="101" t="n">
        <v>18203.26</v>
      </c>
      <c r="M411" s="101" t="n">
        <v>-2628.26</v>
      </c>
      <c r="N411" s="101" t="n">
        <v>-10324.22</v>
      </c>
      <c r="O411" s="101" t="n">
        <v>-9314.69</v>
      </c>
      <c r="P411" s="101" t="n">
        <v>-10746.5</v>
      </c>
      <c r="Q411" s="101" t="n">
        <v>-13210.62</v>
      </c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</row>
    <row r="412" customFormat="false" ht="15.75" hidden="false" customHeight="true" outlineLevel="0" collapsed="false">
      <c r="A412" s="101"/>
      <c r="B412" s="101" t="n">
        <v>1</v>
      </c>
      <c r="C412" s="101" t="n">
        <v>25</v>
      </c>
      <c r="D412" s="101" t="n">
        <v>24</v>
      </c>
      <c r="E412" s="101" t="n">
        <v>49</v>
      </c>
      <c r="F412" s="101" t="s">
        <v>246</v>
      </c>
      <c r="G412" s="101" t="str">
        <f aca="false">E412&amp;""&amp;F412</f>
        <v>49Cr</v>
      </c>
      <c r="H412" s="101" t="n">
        <v>-45332.693</v>
      </c>
      <c r="I412" s="101" t="n">
        <v>10582.36</v>
      </c>
      <c r="J412" s="101" t="n">
        <v>8144.9</v>
      </c>
      <c r="K412" s="101" t="n">
        <v>26914.44</v>
      </c>
      <c r="L412" s="101" t="n">
        <v>14974.23</v>
      </c>
      <c r="M412" s="101" t="n">
        <v>-7695.955</v>
      </c>
      <c r="N412" s="101" t="n">
        <v>-20581.97</v>
      </c>
      <c r="O412" s="101" t="n">
        <v>-8748.49</v>
      </c>
      <c r="P412" s="101" t="n">
        <v>-4129.93</v>
      </c>
      <c r="Q412" s="101" t="n">
        <v>-24080.58</v>
      </c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</row>
    <row r="413" customFormat="false" ht="15.75" hidden="false" customHeight="true" outlineLevel="0" collapsed="false">
      <c r="A413" s="101"/>
      <c r="B413" s="101" t="n">
        <v>-1</v>
      </c>
      <c r="C413" s="101" t="n">
        <v>24</v>
      </c>
      <c r="D413" s="101" t="n">
        <v>25</v>
      </c>
      <c r="E413" s="101" t="n">
        <v>49</v>
      </c>
      <c r="F413" s="101" t="s">
        <v>247</v>
      </c>
      <c r="G413" s="101" t="str">
        <f aca="false">E413&amp;""&amp;F413</f>
        <v>49Mn</v>
      </c>
      <c r="H413" s="101" t="n">
        <v>-37636.738</v>
      </c>
      <c r="I413" s="101" t="n">
        <v>16384.62</v>
      </c>
      <c r="J413" s="101" t="n">
        <v>2104.06</v>
      </c>
      <c r="K413" s="101" t="n">
        <v>31213.93</v>
      </c>
      <c r="L413" s="101" t="n">
        <v>10208.88</v>
      </c>
      <c r="M413" s="101" t="n">
        <v>-12886.011</v>
      </c>
      <c r="N413" s="101" t="n">
        <v>-27306.01</v>
      </c>
      <c r="O413" s="101" t="n">
        <v>-8181.1</v>
      </c>
      <c r="P413" s="101" t="n">
        <v>-448.94</v>
      </c>
      <c r="Q413" s="101" t="n">
        <v>-27292.01</v>
      </c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</row>
    <row r="414" customFormat="false" ht="15.75" hidden="false" customHeight="true" outlineLevel="0" collapsed="false">
      <c r="A414" s="101"/>
      <c r="B414" s="101" t="n">
        <v>-3</v>
      </c>
      <c r="C414" s="101" t="n">
        <v>23</v>
      </c>
      <c r="D414" s="101" t="n">
        <v>26</v>
      </c>
      <c r="E414" s="101" t="n">
        <v>49</v>
      </c>
      <c r="F414" s="101" t="s">
        <v>248</v>
      </c>
      <c r="G414" s="101" t="str">
        <f aca="false">E414&amp;""&amp;F414</f>
        <v>49Fe</v>
      </c>
      <c r="H414" s="101" t="n">
        <v>-24750.727</v>
      </c>
      <c r="I414" s="101" t="n">
        <v>14406.01</v>
      </c>
      <c r="J414" s="101" t="n">
        <v>2716.27</v>
      </c>
      <c r="K414" s="101" t="n">
        <v>33302.01</v>
      </c>
      <c r="L414" s="101" t="n">
        <v>4767.78</v>
      </c>
      <c r="M414" s="101" t="n">
        <v>-14420.01</v>
      </c>
      <c r="N414" s="101" t="n">
        <v>-31923.01</v>
      </c>
      <c r="O414" s="101" t="n">
        <v>-7660.84</v>
      </c>
      <c r="P414" s="101" t="n">
        <v>10781.96</v>
      </c>
      <c r="Q414" s="101" t="n">
        <v>-33688.01</v>
      </c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</row>
    <row r="415" customFormat="false" ht="15.75" hidden="false" customHeight="true" outlineLevel="0" collapsed="false">
      <c r="A415" s="101"/>
      <c r="B415" s="101" t="n">
        <v>-5</v>
      </c>
      <c r="C415" s="101" t="n">
        <v>22</v>
      </c>
      <c r="D415" s="101" t="n">
        <v>27</v>
      </c>
      <c r="E415" s="101" t="n">
        <v>49</v>
      </c>
      <c r="F415" s="101" t="s">
        <v>249</v>
      </c>
      <c r="G415" s="101" t="str">
        <f aca="false">E415&amp;""&amp;F415</f>
        <v>49Co</v>
      </c>
      <c r="H415" s="101" t="n">
        <v>-10330.01</v>
      </c>
      <c r="I415" s="101" t="n">
        <v>19268.01</v>
      </c>
      <c r="J415" s="101" t="n">
        <v>-796.01</v>
      </c>
      <c r="K415" s="101" t="n">
        <v>36319.01</v>
      </c>
      <c r="L415" s="101" t="n">
        <v>2343.01</v>
      </c>
      <c r="M415" s="101" t="n">
        <v>-17503.01</v>
      </c>
      <c r="N415" s="101"/>
      <c r="O415" s="101" t="n">
        <v>-7623.01</v>
      </c>
      <c r="P415" s="101" t="n">
        <v>11704.01</v>
      </c>
      <c r="Q415" s="101" t="n">
        <v>-34878.01</v>
      </c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</row>
    <row r="416" customFormat="false" ht="15.75" hidden="false" customHeight="true" outlineLevel="0" collapsed="false">
      <c r="A416" s="101"/>
      <c r="B416" s="101" t="n">
        <v>-7</v>
      </c>
      <c r="C416" s="101" t="n">
        <v>21</v>
      </c>
      <c r="D416" s="101" t="n">
        <v>28</v>
      </c>
      <c r="E416" s="101" t="n">
        <v>49</v>
      </c>
      <c r="F416" s="101" t="s">
        <v>250</v>
      </c>
      <c r="G416" s="101" t="str">
        <f aca="false">E416&amp;""&amp;F416</f>
        <v>49Ni</v>
      </c>
      <c r="H416" s="101" t="n">
        <v>7173.01</v>
      </c>
      <c r="I416" s="101" t="n">
        <v>17375.01</v>
      </c>
      <c r="J416" s="101" t="n">
        <v>983.01</v>
      </c>
      <c r="K416" s="101"/>
      <c r="L416" s="101" t="n">
        <v>-186.01</v>
      </c>
      <c r="M416" s="101"/>
      <c r="N416" s="101"/>
      <c r="O416" s="101" t="n">
        <v>-8684.01</v>
      </c>
      <c r="P416" s="101" t="n">
        <v>18299.01</v>
      </c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</row>
    <row r="417" customFormat="false" ht="15.75" hidden="false" customHeight="true" outlineLevel="0" collapsed="false">
      <c r="A417" s="101"/>
      <c r="B417" s="101" t="n">
        <v>16</v>
      </c>
      <c r="C417" s="101" t="n">
        <v>33</v>
      </c>
      <c r="D417" s="101" t="n">
        <v>17</v>
      </c>
      <c r="E417" s="101" t="n">
        <v>50</v>
      </c>
      <c r="F417" s="101" t="s">
        <v>239</v>
      </c>
      <c r="G417" s="101" t="str">
        <f aca="false">E417&amp;""&amp;F417</f>
        <v>50Cl</v>
      </c>
      <c r="H417" s="101" t="n">
        <v>8430.01</v>
      </c>
      <c r="I417" s="101" t="n">
        <v>787.01</v>
      </c>
      <c r="J417" s="101" t="n">
        <v>20062.01</v>
      </c>
      <c r="K417" s="101" t="n">
        <v>3651.01</v>
      </c>
      <c r="L417" s="101"/>
      <c r="M417" s="101" t="n">
        <v>21350.01</v>
      </c>
      <c r="N417" s="101" t="n">
        <v>34158.01</v>
      </c>
      <c r="O417" s="101" t="n">
        <v>-16779.01</v>
      </c>
      <c r="P417" s="101"/>
      <c r="Q417" s="101" t="n">
        <v>17219.01</v>
      </c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</row>
    <row r="418" customFormat="false" ht="15.75" hidden="false" customHeight="true" outlineLevel="0" collapsed="false">
      <c r="A418" s="101"/>
      <c r="B418" s="101" t="n">
        <v>14</v>
      </c>
      <c r="C418" s="101" t="n">
        <v>32</v>
      </c>
      <c r="D418" s="101" t="n">
        <v>18</v>
      </c>
      <c r="E418" s="101" t="n">
        <v>50</v>
      </c>
      <c r="F418" s="101" t="s">
        <v>240</v>
      </c>
      <c r="G418" s="101" t="str">
        <f aca="false">E418&amp;""&amp;F418</f>
        <v>50Ar</v>
      </c>
      <c r="H418" s="101" t="n">
        <v>-12920.01</v>
      </c>
      <c r="I418" s="101" t="n">
        <v>4131.01</v>
      </c>
      <c r="J418" s="101" t="n">
        <v>21355.01</v>
      </c>
      <c r="K418" s="101" t="n">
        <v>6623.01</v>
      </c>
      <c r="L418" s="101" t="n">
        <v>40259.01</v>
      </c>
      <c r="M418" s="101" t="n">
        <v>12808.01</v>
      </c>
      <c r="N418" s="101" t="n">
        <v>26669.01</v>
      </c>
      <c r="O418" s="101" t="n">
        <v>-15382.01</v>
      </c>
      <c r="P418" s="101" t="n">
        <v>-41412.01</v>
      </c>
      <c r="Q418" s="101" t="n">
        <v>8620.01</v>
      </c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</row>
    <row r="419" customFormat="false" ht="15.75" hidden="false" customHeight="true" outlineLevel="0" collapsed="false">
      <c r="A419" s="101"/>
      <c r="B419" s="101" t="n">
        <v>12</v>
      </c>
      <c r="C419" s="101" t="n">
        <v>31</v>
      </c>
      <c r="D419" s="101" t="n">
        <v>19</v>
      </c>
      <c r="E419" s="101" t="n">
        <v>50</v>
      </c>
      <c r="F419" s="101" t="s">
        <v>241</v>
      </c>
      <c r="G419" s="101" t="str">
        <f aca="false">E419&amp;""&amp;F419</f>
        <v>50K</v>
      </c>
      <c r="H419" s="101" t="n">
        <v>-25727.848</v>
      </c>
      <c r="I419" s="101" t="n">
        <v>4187.67</v>
      </c>
      <c r="J419" s="101" t="n">
        <v>16157.01</v>
      </c>
      <c r="K419" s="101" t="n">
        <v>9586.01</v>
      </c>
      <c r="L419" s="101" t="n">
        <v>36244.01</v>
      </c>
      <c r="M419" s="101" t="n">
        <v>13861.376</v>
      </c>
      <c r="N419" s="101" t="n">
        <v>18819.67</v>
      </c>
      <c r="O419" s="101" t="n">
        <v>-14342.43</v>
      </c>
      <c r="P419" s="101" t="n">
        <v>-34163.01</v>
      </c>
      <c r="Q419" s="101" t="n">
        <v>7500.73</v>
      </c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</row>
    <row r="420" customFormat="false" ht="15.75" hidden="false" customHeight="true" outlineLevel="0" collapsed="false">
      <c r="A420" s="101"/>
      <c r="B420" s="101" t="n">
        <v>10</v>
      </c>
      <c r="C420" s="101" t="n">
        <v>30</v>
      </c>
      <c r="D420" s="101" t="n">
        <v>20</v>
      </c>
      <c r="E420" s="101" t="n">
        <v>50</v>
      </c>
      <c r="F420" s="101" t="s">
        <v>242</v>
      </c>
      <c r="G420" s="101" t="str">
        <f aca="false">E420&amp;""&amp;F420</f>
        <v>50Ca</v>
      </c>
      <c r="H420" s="101" t="n">
        <v>-39589.224</v>
      </c>
      <c r="I420" s="101" t="n">
        <v>6360.65</v>
      </c>
      <c r="J420" s="101" t="n">
        <v>17266.7</v>
      </c>
      <c r="K420" s="101" t="n">
        <v>11507.1</v>
      </c>
      <c r="L420" s="101" t="n">
        <v>31727.01</v>
      </c>
      <c r="M420" s="101" t="n">
        <v>4958.29</v>
      </c>
      <c r="N420" s="101" t="n">
        <v>11841.46</v>
      </c>
      <c r="O420" s="101" t="n">
        <v>-12283.38</v>
      </c>
      <c r="P420" s="101" t="n">
        <v>-30018.01</v>
      </c>
      <c r="Q420" s="101" t="n">
        <v>-1099.47</v>
      </c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</row>
    <row r="421" customFormat="false" ht="15.75" hidden="false" customHeight="true" outlineLevel="0" collapsed="false">
      <c r="A421" s="101"/>
      <c r="B421" s="101" t="n">
        <v>8</v>
      </c>
      <c r="C421" s="101" t="n">
        <v>29</v>
      </c>
      <c r="D421" s="101" t="n">
        <v>21</v>
      </c>
      <c r="E421" s="101" t="n">
        <v>50</v>
      </c>
      <c r="F421" s="101" t="s">
        <v>243</v>
      </c>
      <c r="G421" s="101" t="str">
        <f aca="false">E421&amp;""&amp;F421</f>
        <v>50Sc</v>
      </c>
      <c r="H421" s="101" t="n">
        <v>-44547.514</v>
      </c>
      <c r="I421" s="101" t="n">
        <v>6057.76</v>
      </c>
      <c r="J421" s="101" t="n">
        <v>10536.59</v>
      </c>
      <c r="K421" s="101" t="n">
        <v>16186.73</v>
      </c>
      <c r="L421" s="101" t="n">
        <v>26840.98</v>
      </c>
      <c r="M421" s="101" t="n">
        <v>6883.167</v>
      </c>
      <c r="N421" s="101" t="n">
        <v>4676.34</v>
      </c>
      <c r="O421" s="101" t="n">
        <v>-11558.51</v>
      </c>
      <c r="P421" s="101" t="n">
        <v>-22224.99</v>
      </c>
      <c r="Q421" s="101" t="n">
        <v>-4056.02</v>
      </c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</row>
    <row r="422" customFormat="false" ht="15.75" hidden="false" customHeight="true" outlineLevel="0" collapsed="false">
      <c r="A422" s="101"/>
      <c r="B422" s="101" t="n">
        <v>6</v>
      </c>
      <c r="C422" s="101" t="n">
        <v>28</v>
      </c>
      <c r="D422" s="101" t="n">
        <v>22</v>
      </c>
      <c r="E422" s="101" t="n">
        <v>50</v>
      </c>
      <c r="F422" s="101" t="s">
        <v>244</v>
      </c>
      <c r="G422" s="101" t="str">
        <f aca="false">E422&amp;""&amp;F422</f>
        <v>50Ti</v>
      </c>
      <c r="H422" s="101" t="n">
        <v>-51430.681</v>
      </c>
      <c r="I422" s="101" t="n">
        <v>10939.19</v>
      </c>
      <c r="J422" s="101" t="n">
        <v>12158.58</v>
      </c>
      <c r="K422" s="101" t="n">
        <v>19081.58</v>
      </c>
      <c r="L422" s="101" t="n">
        <v>21783.86</v>
      </c>
      <c r="M422" s="101" t="n">
        <v>-2206.825</v>
      </c>
      <c r="N422" s="101" t="n">
        <v>-1168.97</v>
      </c>
      <c r="O422" s="101" t="n">
        <v>-10717.2</v>
      </c>
      <c r="P422" s="101" t="n">
        <v>-17419.76</v>
      </c>
      <c r="Q422" s="101" t="n">
        <v>-11541.04</v>
      </c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</row>
    <row r="423" customFormat="false" ht="15.75" hidden="false" customHeight="true" outlineLevel="0" collapsed="false">
      <c r="A423" s="101"/>
      <c r="B423" s="101" t="n">
        <v>4</v>
      </c>
      <c r="C423" s="101" t="n">
        <v>27</v>
      </c>
      <c r="D423" s="101" t="n">
        <v>23</v>
      </c>
      <c r="E423" s="101" t="n">
        <v>50</v>
      </c>
      <c r="F423" s="101" t="s">
        <v>245</v>
      </c>
      <c r="G423" s="101" t="str">
        <f aca="false">E423&amp;""&amp;F423</f>
        <v>50V</v>
      </c>
      <c r="H423" s="101" t="n">
        <v>-49223.856</v>
      </c>
      <c r="I423" s="101" t="n">
        <v>9334.22</v>
      </c>
      <c r="J423" s="101" t="n">
        <v>7950.02</v>
      </c>
      <c r="K423" s="101" t="n">
        <v>20889.72</v>
      </c>
      <c r="L423" s="101" t="n">
        <v>19298.38</v>
      </c>
      <c r="M423" s="101" t="n">
        <v>1037.853</v>
      </c>
      <c r="N423" s="101" t="n">
        <v>-6596.62</v>
      </c>
      <c r="O423" s="101" t="n">
        <v>-9888.27</v>
      </c>
      <c r="P423" s="101" t="n">
        <v>-9951.75</v>
      </c>
      <c r="Q423" s="101" t="n">
        <v>-11962.48</v>
      </c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</row>
    <row r="424" customFormat="false" ht="15.75" hidden="false" customHeight="true" outlineLevel="0" collapsed="false">
      <c r="A424" s="101"/>
      <c r="B424" s="101" t="n">
        <v>2</v>
      </c>
      <c r="C424" s="101" t="n">
        <v>26</v>
      </c>
      <c r="D424" s="101" t="n">
        <v>24</v>
      </c>
      <c r="E424" s="101" t="n">
        <v>50</v>
      </c>
      <c r="F424" s="101" t="s">
        <v>246</v>
      </c>
      <c r="G424" s="101" t="str">
        <f aca="false">E424&amp;""&amp;F424</f>
        <v>50Cr</v>
      </c>
      <c r="H424" s="101" t="n">
        <v>-50261.709</v>
      </c>
      <c r="I424" s="101" t="n">
        <v>13000.33</v>
      </c>
      <c r="J424" s="101" t="n">
        <v>9589.73</v>
      </c>
      <c r="K424" s="101" t="n">
        <v>23582.69</v>
      </c>
      <c r="L424" s="101" t="n">
        <v>16347.92</v>
      </c>
      <c r="M424" s="101" t="n">
        <v>-7634.477</v>
      </c>
      <c r="N424" s="101" t="n">
        <v>-15773.08</v>
      </c>
      <c r="O424" s="101" t="n">
        <v>-8559.63</v>
      </c>
      <c r="P424" s="101" t="n">
        <v>-8987.87</v>
      </c>
      <c r="Q424" s="101" t="n">
        <v>-20696.29</v>
      </c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</row>
    <row r="425" customFormat="false" ht="15.75" hidden="false" customHeight="true" outlineLevel="0" collapsed="false">
      <c r="A425" s="101"/>
      <c r="B425" s="101" t="n">
        <v>0</v>
      </c>
      <c r="C425" s="101" t="n">
        <v>25</v>
      </c>
      <c r="D425" s="101" t="n">
        <v>25</v>
      </c>
      <c r="E425" s="101" t="n">
        <v>50</v>
      </c>
      <c r="F425" s="101" t="s">
        <v>247</v>
      </c>
      <c r="G425" s="101" t="str">
        <f aca="false">E425&amp;""&amp;F425</f>
        <v>50Mn</v>
      </c>
      <c r="H425" s="101" t="n">
        <v>-42627.232</v>
      </c>
      <c r="I425" s="101" t="n">
        <v>13061.81</v>
      </c>
      <c r="J425" s="101" t="n">
        <v>4583.51</v>
      </c>
      <c r="K425" s="101" t="n">
        <v>29446.43</v>
      </c>
      <c r="L425" s="101" t="n">
        <v>12728.41</v>
      </c>
      <c r="M425" s="101" t="n">
        <v>-8138.601</v>
      </c>
      <c r="N425" s="101" t="n">
        <v>-24845.01</v>
      </c>
      <c r="O425" s="101" t="n">
        <v>-7977.55</v>
      </c>
      <c r="P425" s="101" t="n">
        <v>-1955.25</v>
      </c>
      <c r="Q425" s="101" t="n">
        <v>-25947.82</v>
      </c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</row>
    <row r="426" customFormat="false" ht="15.75" hidden="false" customHeight="true" outlineLevel="0" collapsed="false">
      <c r="A426" s="101"/>
      <c r="B426" s="101" t="n">
        <v>-2</v>
      </c>
      <c r="C426" s="101" t="n">
        <v>24</v>
      </c>
      <c r="D426" s="101" t="n">
        <v>26</v>
      </c>
      <c r="E426" s="101" t="n">
        <v>50</v>
      </c>
      <c r="F426" s="101" t="s">
        <v>248</v>
      </c>
      <c r="G426" s="101" t="str">
        <f aca="false">E426&amp;""&amp;F426</f>
        <v>50Fe</v>
      </c>
      <c r="H426" s="101" t="n">
        <v>-34488.631</v>
      </c>
      <c r="I426" s="101" t="n">
        <v>17809.22</v>
      </c>
      <c r="J426" s="101" t="n">
        <v>4140.86</v>
      </c>
      <c r="K426" s="101" t="n">
        <v>32216.01</v>
      </c>
      <c r="L426" s="101" t="n">
        <v>6244.92</v>
      </c>
      <c r="M426" s="101" t="n">
        <v>-16706.01</v>
      </c>
      <c r="N426" s="101" t="n">
        <v>-29589.01</v>
      </c>
      <c r="O426" s="101" t="n">
        <v>-7440.02</v>
      </c>
      <c r="P426" s="101" t="n">
        <v>3555.09</v>
      </c>
      <c r="Q426" s="101" t="n">
        <v>-32230.01</v>
      </c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</row>
    <row r="427" customFormat="false" ht="15.75" hidden="false" customHeight="true" outlineLevel="0" collapsed="false">
      <c r="A427" s="101"/>
      <c r="B427" s="101" t="n">
        <v>-4</v>
      </c>
      <c r="C427" s="101" t="n">
        <v>23</v>
      </c>
      <c r="D427" s="101" t="n">
        <v>27</v>
      </c>
      <c r="E427" s="101" t="n">
        <v>50</v>
      </c>
      <c r="F427" s="101" t="s">
        <v>249</v>
      </c>
      <c r="G427" s="101" t="str">
        <f aca="false">E427&amp;""&amp;F427</f>
        <v>50Co</v>
      </c>
      <c r="H427" s="101" t="n">
        <v>-17782.01</v>
      </c>
      <c r="I427" s="101" t="n">
        <v>15523.01</v>
      </c>
      <c r="J427" s="101" t="n">
        <v>320.01</v>
      </c>
      <c r="K427" s="101" t="n">
        <v>34791.01</v>
      </c>
      <c r="L427" s="101" t="n">
        <v>3037.01</v>
      </c>
      <c r="M427" s="101" t="n">
        <v>-12883.01</v>
      </c>
      <c r="N427" s="101"/>
      <c r="O427" s="101" t="n">
        <v>-7250.01</v>
      </c>
      <c r="P427" s="101" t="n">
        <v>12566.01</v>
      </c>
      <c r="Q427" s="101" t="n">
        <v>-33026.01</v>
      </c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</row>
    <row r="428" customFormat="false" ht="15.75" hidden="false" customHeight="true" outlineLevel="0" collapsed="false">
      <c r="A428" s="101"/>
      <c r="B428" s="101" t="n">
        <v>-6</v>
      </c>
      <c r="C428" s="101" t="n">
        <v>22</v>
      </c>
      <c r="D428" s="101" t="n">
        <v>28</v>
      </c>
      <c r="E428" s="101" t="n">
        <v>50</v>
      </c>
      <c r="F428" s="101" t="s">
        <v>250</v>
      </c>
      <c r="G428" s="101" t="str">
        <f aca="false">E428&amp;""&amp;F428</f>
        <v>50Ni</v>
      </c>
      <c r="H428" s="101" t="n">
        <v>-4900.01</v>
      </c>
      <c r="I428" s="101" t="n">
        <v>20143.01</v>
      </c>
      <c r="J428" s="101" t="n">
        <v>1858.01</v>
      </c>
      <c r="K428" s="101" t="n">
        <v>37519.01</v>
      </c>
      <c r="L428" s="101" t="n">
        <v>1062.01</v>
      </c>
      <c r="M428" s="101"/>
      <c r="N428" s="101"/>
      <c r="O428" s="101" t="n">
        <v>-7911.01</v>
      </c>
      <c r="P428" s="101" t="n">
        <v>12562.01</v>
      </c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</row>
    <row r="429" customFormat="false" ht="15.75" hidden="false" customHeight="true" outlineLevel="0" collapsed="false">
      <c r="A429" s="101"/>
      <c r="B429" s="101" t="n">
        <v>17</v>
      </c>
      <c r="C429" s="101" t="n">
        <v>34</v>
      </c>
      <c r="D429" s="101" t="n">
        <v>17</v>
      </c>
      <c r="E429" s="101" t="n">
        <v>51</v>
      </c>
      <c r="F429" s="101" t="s">
        <v>239</v>
      </c>
      <c r="G429" s="101" t="str">
        <f aca="false">E429&amp;""&amp;F429</f>
        <v>51Cl</v>
      </c>
      <c r="H429" s="101" t="n">
        <v>14475.01</v>
      </c>
      <c r="I429" s="101" t="n">
        <v>2026.01</v>
      </c>
      <c r="J429" s="101"/>
      <c r="K429" s="101" t="n">
        <v>2813.01</v>
      </c>
      <c r="L429" s="101"/>
      <c r="M429" s="101" t="n">
        <v>20344.01</v>
      </c>
      <c r="N429" s="101" t="n">
        <v>36991.01</v>
      </c>
      <c r="O429" s="101" t="n">
        <v>-17189.01</v>
      </c>
      <c r="P429" s="101"/>
      <c r="Q429" s="101" t="n">
        <v>19324.01</v>
      </c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</row>
    <row r="430" customFormat="false" ht="15.75" hidden="false" customHeight="true" outlineLevel="0" collapsed="false">
      <c r="A430" s="101"/>
      <c r="B430" s="101" t="n">
        <v>15</v>
      </c>
      <c r="C430" s="101" t="n">
        <v>33</v>
      </c>
      <c r="D430" s="101" t="n">
        <v>18</v>
      </c>
      <c r="E430" s="101" t="n">
        <v>51</v>
      </c>
      <c r="F430" s="101" t="s">
        <v>240</v>
      </c>
      <c r="G430" s="101" t="str">
        <f aca="false">E430&amp;""&amp;F430</f>
        <v>51Ar</v>
      </c>
      <c r="H430" s="101" t="n">
        <v>-5868.01</v>
      </c>
      <c r="I430" s="101" t="n">
        <v>1020.01</v>
      </c>
      <c r="J430" s="101" t="n">
        <v>21587.01</v>
      </c>
      <c r="K430" s="101" t="n">
        <v>5151.01</v>
      </c>
      <c r="L430" s="101" t="n">
        <v>41649.01</v>
      </c>
      <c r="M430" s="101" t="n">
        <v>16648.01</v>
      </c>
      <c r="N430" s="101" t="n">
        <v>30470.01</v>
      </c>
      <c r="O430" s="101" t="n">
        <v>-15699.01</v>
      </c>
      <c r="P430" s="101"/>
      <c r="Q430" s="101" t="n">
        <v>11788.01</v>
      </c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</row>
    <row r="431" customFormat="false" ht="15.75" hidden="false" customHeight="true" outlineLevel="0" collapsed="false">
      <c r="A431" s="101"/>
      <c r="B431" s="101" t="n">
        <v>13</v>
      </c>
      <c r="C431" s="101" t="n">
        <v>32</v>
      </c>
      <c r="D431" s="101" t="n">
        <v>19</v>
      </c>
      <c r="E431" s="101" t="n">
        <v>51</v>
      </c>
      <c r="F431" s="101" t="s">
        <v>241</v>
      </c>
      <c r="G431" s="101" t="str">
        <f aca="false">E431&amp;""&amp;F431</f>
        <v>51K</v>
      </c>
      <c r="H431" s="101" t="n">
        <v>-22516.039</v>
      </c>
      <c r="I431" s="101" t="n">
        <v>4859.51</v>
      </c>
      <c r="J431" s="101" t="n">
        <v>16885.01</v>
      </c>
      <c r="K431" s="101" t="n">
        <v>9047.18</v>
      </c>
      <c r="L431" s="101" t="n">
        <v>38240.01</v>
      </c>
      <c r="M431" s="101" t="n">
        <v>13822.49</v>
      </c>
      <c r="N431" s="101" t="n">
        <v>20712.77</v>
      </c>
      <c r="O431" s="101" t="n">
        <v>-14844.01</v>
      </c>
      <c r="P431" s="101" t="n">
        <v>-38235.01</v>
      </c>
      <c r="Q431" s="101" t="n">
        <v>9001.87</v>
      </c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</row>
    <row r="432" customFormat="false" ht="15.75" hidden="false" customHeight="true" outlineLevel="0" collapsed="false">
      <c r="A432" s="101"/>
      <c r="B432" s="101" t="n">
        <v>11</v>
      </c>
      <c r="C432" s="101" t="n">
        <v>31</v>
      </c>
      <c r="D432" s="101" t="n">
        <v>20</v>
      </c>
      <c r="E432" s="101" t="n">
        <v>51</v>
      </c>
      <c r="F432" s="101" t="s">
        <v>242</v>
      </c>
      <c r="G432" s="101" t="str">
        <f aca="false">E432&amp;""&amp;F432</f>
        <v>51Ca</v>
      </c>
      <c r="H432" s="101" t="n">
        <v>-36338.529</v>
      </c>
      <c r="I432" s="101" t="n">
        <v>4820.62</v>
      </c>
      <c r="J432" s="101" t="n">
        <v>17899.65</v>
      </c>
      <c r="K432" s="101" t="n">
        <v>11181.27</v>
      </c>
      <c r="L432" s="101" t="n">
        <v>34056.01</v>
      </c>
      <c r="M432" s="101" t="n">
        <v>6890.284</v>
      </c>
      <c r="N432" s="101" t="n">
        <v>13393.33</v>
      </c>
      <c r="O432" s="101" t="n">
        <v>-13552.43</v>
      </c>
      <c r="P432" s="101" t="n">
        <v>-30708.01</v>
      </c>
      <c r="Q432" s="101" t="n">
        <v>137.67</v>
      </c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</row>
    <row r="433" customFormat="false" ht="15.75" hidden="false" customHeight="true" outlineLevel="0" collapsed="false">
      <c r="A433" s="101"/>
      <c r="B433" s="101" t="n">
        <v>9</v>
      </c>
      <c r="C433" s="101" t="n">
        <v>30</v>
      </c>
      <c r="D433" s="101" t="n">
        <v>21</v>
      </c>
      <c r="E433" s="101" t="n">
        <v>51</v>
      </c>
      <c r="F433" s="101" t="s">
        <v>243</v>
      </c>
      <c r="G433" s="101" t="str">
        <f aca="false">E433&amp;""&amp;F433</f>
        <v>51Sc</v>
      </c>
      <c r="H433" s="101" t="n">
        <v>-43228.814</v>
      </c>
      <c r="I433" s="101" t="n">
        <v>6752.62</v>
      </c>
      <c r="J433" s="101" t="n">
        <v>10928.56</v>
      </c>
      <c r="K433" s="101" t="n">
        <v>12810.38</v>
      </c>
      <c r="L433" s="101" t="n">
        <v>28195.26</v>
      </c>
      <c r="M433" s="101" t="n">
        <v>6503.044</v>
      </c>
      <c r="N433" s="101" t="n">
        <v>8974.87</v>
      </c>
      <c r="O433" s="101" t="n">
        <v>-9941.75</v>
      </c>
      <c r="P433" s="101" t="n">
        <v>-24789.94</v>
      </c>
      <c r="Q433" s="101" t="n">
        <v>130.55</v>
      </c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</row>
    <row r="434" customFormat="false" ht="15.75" hidden="false" customHeight="true" outlineLevel="0" collapsed="false">
      <c r="A434" s="101"/>
      <c r="B434" s="101" t="n">
        <v>7</v>
      </c>
      <c r="C434" s="101" t="n">
        <v>29</v>
      </c>
      <c r="D434" s="101" t="n">
        <v>22</v>
      </c>
      <c r="E434" s="101" t="n">
        <v>51</v>
      </c>
      <c r="F434" s="101" t="s">
        <v>244</v>
      </c>
      <c r="G434" s="101" t="str">
        <f aca="false">E434&amp;""&amp;F434</f>
        <v>51Ti</v>
      </c>
      <c r="H434" s="101" t="n">
        <v>-49731.858</v>
      </c>
      <c r="I434" s="101" t="n">
        <v>6372.49</v>
      </c>
      <c r="J434" s="101" t="n">
        <v>12473.31</v>
      </c>
      <c r="K434" s="101" t="n">
        <v>17311.68</v>
      </c>
      <c r="L434" s="101" t="n">
        <v>23009.9</v>
      </c>
      <c r="M434" s="101" t="n">
        <v>2471.826</v>
      </c>
      <c r="N434" s="101" t="n">
        <v>1719.2</v>
      </c>
      <c r="O434" s="101" t="n">
        <v>-9813.32</v>
      </c>
      <c r="P434" s="101" t="n">
        <v>-17431.6</v>
      </c>
      <c r="Q434" s="101" t="n">
        <v>-8579.32</v>
      </c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</row>
    <row r="435" customFormat="false" ht="15.75" hidden="false" customHeight="true" outlineLevel="0" collapsed="false">
      <c r="A435" s="101"/>
      <c r="B435" s="101" t="n">
        <v>5</v>
      </c>
      <c r="C435" s="101" t="n">
        <v>28</v>
      </c>
      <c r="D435" s="101" t="n">
        <v>23</v>
      </c>
      <c r="E435" s="101" t="n">
        <v>51</v>
      </c>
      <c r="F435" s="101" t="s">
        <v>245</v>
      </c>
      <c r="G435" s="101" t="str">
        <f aca="false">E435&amp;""&amp;F435</f>
        <v>51V</v>
      </c>
      <c r="H435" s="101" t="n">
        <v>-52203.685</v>
      </c>
      <c r="I435" s="101" t="n">
        <v>11051.15</v>
      </c>
      <c r="J435" s="101" t="n">
        <v>8061.97</v>
      </c>
      <c r="K435" s="101" t="n">
        <v>20385.37</v>
      </c>
      <c r="L435" s="101" t="n">
        <v>20220.55</v>
      </c>
      <c r="M435" s="101" t="n">
        <v>-752.63</v>
      </c>
      <c r="N435" s="101" t="n">
        <v>-3960.19</v>
      </c>
      <c r="O435" s="101" t="n">
        <v>-10292.97</v>
      </c>
      <c r="P435" s="101" t="n">
        <v>-14945.14</v>
      </c>
      <c r="Q435" s="101" t="n">
        <v>-10013.29</v>
      </c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</row>
    <row r="436" customFormat="false" ht="15.75" hidden="false" customHeight="true" outlineLevel="0" collapsed="false">
      <c r="A436" s="101"/>
      <c r="B436" s="101" t="n">
        <v>3</v>
      </c>
      <c r="C436" s="101" t="n">
        <v>27</v>
      </c>
      <c r="D436" s="101" t="n">
        <v>24</v>
      </c>
      <c r="E436" s="101" t="n">
        <v>51</v>
      </c>
      <c r="F436" s="101" t="s">
        <v>246</v>
      </c>
      <c r="G436" s="101" t="str">
        <f aca="false">E436&amp;""&amp;F436</f>
        <v>51Cr</v>
      </c>
      <c r="H436" s="101" t="n">
        <v>-51451.054</v>
      </c>
      <c r="I436" s="101" t="n">
        <v>9260.66</v>
      </c>
      <c r="J436" s="101" t="n">
        <v>9516.17</v>
      </c>
      <c r="K436" s="101" t="n">
        <v>22261</v>
      </c>
      <c r="L436" s="101" t="n">
        <v>17466.19</v>
      </c>
      <c r="M436" s="101" t="n">
        <v>-3207.559</v>
      </c>
      <c r="N436" s="101" t="n">
        <v>-11248.72</v>
      </c>
      <c r="O436" s="101" t="n">
        <v>-8939.57</v>
      </c>
      <c r="P436" s="101" t="n">
        <v>-7309.34</v>
      </c>
      <c r="Q436" s="101" t="n">
        <v>-16895.14</v>
      </c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</row>
    <row r="437" customFormat="false" ht="15.75" hidden="false" customHeight="true" outlineLevel="0" collapsed="false">
      <c r="A437" s="101"/>
      <c r="B437" s="101" t="n">
        <v>1</v>
      </c>
      <c r="C437" s="101" t="n">
        <v>26</v>
      </c>
      <c r="D437" s="101" t="n">
        <v>25</v>
      </c>
      <c r="E437" s="101" t="n">
        <v>51</v>
      </c>
      <c r="F437" s="101" t="s">
        <v>247</v>
      </c>
      <c r="G437" s="101" t="str">
        <f aca="false">E437&amp;""&amp;F437</f>
        <v>51Mn</v>
      </c>
      <c r="H437" s="101" t="n">
        <v>-48243.495</v>
      </c>
      <c r="I437" s="101" t="n">
        <v>13687.58</v>
      </c>
      <c r="J437" s="101" t="n">
        <v>5270.76</v>
      </c>
      <c r="K437" s="101" t="n">
        <v>26749.39</v>
      </c>
      <c r="L437" s="101" t="n">
        <v>14860.48</v>
      </c>
      <c r="M437" s="101" t="n">
        <v>-8041.165</v>
      </c>
      <c r="N437" s="101" t="n">
        <v>-20901.35</v>
      </c>
      <c r="O437" s="101" t="n">
        <v>-8662.61</v>
      </c>
      <c r="P437" s="101" t="n">
        <v>-6308.61</v>
      </c>
      <c r="Q437" s="101" t="n">
        <v>-21826.18</v>
      </c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</row>
    <row r="438" customFormat="false" ht="15.75" hidden="false" customHeight="true" outlineLevel="0" collapsed="false">
      <c r="A438" s="101"/>
      <c r="B438" s="101" t="n">
        <v>-1</v>
      </c>
      <c r="C438" s="101" t="n">
        <v>25</v>
      </c>
      <c r="D438" s="101" t="n">
        <v>26</v>
      </c>
      <c r="E438" s="101" t="n">
        <v>51</v>
      </c>
      <c r="F438" s="101" t="s">
        <v>248</v>
      </c>
      <c r="G438" s="101" t="str">
        <f aca="false">E438&amp;""&amp;F438</f>
        <v>51Fe</v>
      </c>
      <c r="H438" s="101" t="n">
        <v>-40202.33</v>
      </c>
      <c r="I438" s="101" t="n">
        <v>13785.02</v>
      </c>
      <c r="J438" s="101" t="n">
        <v>4864.07</v>
      </c>
      <c r="K438" s="101" t="n">
        <v>31594.24</v>
      </c>
      <c r="L438" s="101" t="n">
        <v>9447.58</v>
      </c>
      <c r="M438" s="101" t="n">
        <v>-12860.187</v>
      </c>
      <c r="N438" s="101" t="n">
        <v>-27264.01</v>
      </c>
      <c r="O438" s="101" t="n">
        <v>-8066.36</v>
      </c>
      <c r="P438" s="101" t="n">
        <v>2770.41</v>
      </c>
      <c r="Q438" s="101" t="n">
        <v>-30491.01</v>
      </c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</row>
    <row r="439" customFormat="false" ht="15.75" hidden="false" customHeight="true" outlineLevel="0" collapsed="false">
      <c r="A439" s="101"/>
      <c r="B439" s="101" t="n">
        <v>-3</v>
      </c>
      <c r="C439" s="101" t="n">
        <v>24</v>
      </c>
      <c r="D439" s="101" t="n">
        <v>27</v>
      </c>
      <c r="E439" s="101" t="n">
        <v>51</v>
      </c>
      <c r="F439" s="101" t="s">
        <v>249</v>
      </c>
      <c r="G439" s="101" t="str">
        <f aca="false">E439&amp;""&amp;F439</f>
        <v>51Co</v>
      </c>
      <c r="H439" s="101" t="n">
        <v>-27342.143</v>
      </c>
      <c r="I439" s="101" t="n">
        <v>17631.01</v>
      </c>
      <c r="J439" s="101" t="n">
        <v>142.48</v>
      </c>
      <c r="K439" s="101" t="n">
        <v>33155.01</v>
      </c>
      <c r="L439" s="101" t="n">
        <v>4283.35</v>
      </c>
      <c r="M439" s="101" t="n">
        <v>-14404.01</v>
      </c>
      <c r="N439" s="101"/>
      <c r="O439" s="101" t="n">
        <v>-7201.62</v>
      </c>
      <c r="P439" s="101" t="n">
        <v>7996.12</v>
      </c>
      <c r="Q439" s="101" t="n">
        <v>-30514.01</v>
      </c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</row>
    <row r="440" customFormat="false" ht="15.75" hidden="false" customHeight="true" outlineLevel="0" collapsed="false">
      <c r="A440" s="101"/>
      <c r="B440" s="101" t="n">
        <v>-5</v>
      </c>
      <c r="C440" s="101" t="n">
        <v>23</v>
      </c>
      <c r="D440" s="101" t="n">
        <v>28</v>
      </c>
      <c r="E440" s="101" t="n">
        <v>51</v>
      </c>
      <c r="F440" s="101" t="s">
        <v>250</v>
      </c>
      <c r="G440" s="101" t="str">
        <f aca="false">E440&amp;""&amp;F440</f>
        <v>51Ni</v>
      </c>
      <c r="H440" s="101" t="n">
        <v>-12938.01</v>
      </c>
      <c r="I440" s="101" t="n">
        <v>16110.01</v>
      </c>
      <c r="J440" s="101" t="n">
        <v>2445.01</v>
      </c>
      <c r="K440" s="101" t="n">
        <v>36254.01</v>
      </c>
      <c r="L440" s="101" t="n">
        <v>2766.01</v>
      </c>
      <c r="M440" s="101"/>
      <c r="N440" s="101"/>
      <c r="O440" s="101" t="n">
        <v>-7772.01</v>
      </c>
      <c r="P440" s="101" t="n">
        <v>14261.01</v>
      </c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</row>
    <row r="441" customFormat="false" ht="15.75" hidden="false" customHeight="true" outlineLevel="0" collapsed="false">
      <c r="A441" s="101"/>
      <c r="B441" s="101" t="n">
        <v>16</v>
      </c>
      <c r="C441" s="101" t="n">
        <v>34</v>
      </c>
      <c r="D441" s="101" t="n">
        <v>18</v>
      </c>
      <c r="E441" s="101" t="n">
        <v>52</v>
      </c>
      <c r="F441" s="101" t="s">
        <v>240</v>
      </c>
      <c r="G441" s="101" t="str">
        <f aca="false">E441&amp;""&amp;F441</f>
        <v>52Ar</v>
      </c>
      <c r="H441" s="101" t="n">
        <v>-969.01</v>
      </c>
      <c r="I441" s="101" t="n">
        <v>3172.01</v>
      </c>
      <c r="J441" s="101" t="n">
        <v>22733.01</v>
      </c>
      <c r="K441" s="101" t="n">
        <v>4192.01</v>
      </c>
      <c r="L441" s="101"/>
      <c r="M441" s="101" t="n">
        <v>15575.01</v>
      </c>
      <c r="N441" s="101" t="n">
        <v>33294.01</v>
      </c>
      <c r="O441" s="101" t="n">
        <v>-16155.01</v>
      </c>
      <c r="P441" s="101"/>
      <c r="Q441" s="101" t="n">
        <v>13476.01</v>
      </c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</row>
    <row r="442" customFormat="false" ht="15.75" hidden="false" customHeight="true" outlineLevel="0" collapsed="false">
      <c r="A442" s="101"/>
      <c r="B442" s="101" t="n">
        <v>14</v>
      </c>
      <c r="C442" s="101" t="n">
        <v>33</v>
      </c>
      <c r="D442" s="101" t="n">
        <v>19</v>
      </c>
      <c r="E442" s="101" t="n">
        <v>52</v>
      </c>
      <c r="F442" s="101" t="s">
        <v>241</v>
      </c>
      <c r="G442" s="101" t="str">
        <f aca="false">E442&amp;""&amp;F442</f>
        <v>52K</v>
      </c>
      <c r="H442" s="101" t="n">
        <v>-16543.01</v>
      </c>
      <c r="I442" s="101" t="n">
        <v>2099.01</v>
      </c>
      <c r="J442" s="101" t="n">
        <v>17964.01</v>
      </c>
      <c r="K442" s="101" t="n">
        <v>6958.01</v>
      </c>
      <c r="L442" s="101" t="n">
        <v>39551.01</v>
      </c>
      <c r="M442" s="101" t="n">
        <v>17720.01</v>
      </c>
      <c r="N442" s="101" t="n">
        <v>23623.01</v>
      </c>
      <c r="O442" s="101" t="n">
        <v>-14907.01</v>
      </c>
      <c r="P442" s="101" t="n">
        <v>-38308.01</v>
      </c>
      <c r="Q442" s="101" t="n">
        <v>11724.01</v>
      </c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</row>
    <row r="443" customFormat="false" ht="15.75" hidden="false" customHeight="true" outlineLevel="0" collapsed="false">
      <c r="A443" s="101"/>
      <c r="B443" s="101" t="n">
        <v>12</v>
      </c>
      <c r="C443" s="101" t="n">
        <v>32</v>
      </c>
      <c r="D443" s="101" t="n">
        <v>20</v>
      </c>
      <c r="E443" s="101" t="n">
        <v>52</v>
      </c>
      <c r="F443" s="101" t="s">
        <v>242</v>
      </c>
      <c r="G443" s="101" t="str">
        <f aca="false">E443&amp;""&amp;F443</f>
        <v>52Ca</v>
      </c>
      <c r="H443" s="101" t="n">
        <v>-34263.009</v>
      </c>
      <c r="I443" s="101" t="n">
        <v>5995.8</v>
      </c>
      <c r="J443" s="101" t="n">
        <v>19035.94</v>
      </c>
      <c r="K443" s="101" t="n">
        <v>10816.42</v>
      </c>
      <c r="L443" s="101" t="n">
        <v>35921.01</v>
      </c>
      <c r="M443" s="101" t="n">
        <v>5903.497</v>
      </c>
      <c r="N443" s="101" t="n">
        <v>15205.84</v>
      </c>
      <c r="O443" s="101" t="n">
        <v>-14248.01</v>
      </c>
      <c r="P443" s="101" t="n">
        <v>-35684.01</v>
      </c>
      <c r="Q443" s="101" t="n">
        <v>894.49</v>
      </c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</row>
    <row r="444" customFormat="false" ht="15.75" hidden="false" customHeight="true" outlineLevel="0" collapsed="false">
      <c r="A444" s="101"/>
      <c r="B444" s="101" t="n">
        <v>10</v>
      </c>
      <c r="C444" s="101" t="n">
        <v>31</v>
      </c>
      <c r="D444" s="101" t="n">
        <v>21</v>
      </c>
      <c r="E444" s="101" t="n">
        <v>52</v>
      </c>
      <c r="F444" s="101" t="s">
        <v>243</v>
      </c>
      <c r="G444" s="101" t="str">
        <f aca="false">E444&amp;""&amp;F444</f>
        <v>52Sc</v>
      </c>
      <c r="H444" s="101" t="n">
        <v>-40166.506</v>
      </c>
      <c r="I444" s="101" t="n">
        <v>5009.01</v>
      </c>
      <c r="J444" s="101" t="n">
        <v>11116.95</v>
      </c>
      <c r="K444" s="101" t="n">
        <v>11761.63</v>
      </c>
      <c r="L444" s="101" t="n">
        <v>29016.6</v>
      </c>
      <c r="M444" s="101" t="n">
        <v>9302.339</v>
      </c>
      <c r="N444" s="101" t="n">
        <v>11277.11</v>
      </c>
      <c r="O444" s="101" t="n">
        <v>-10306.95</v>
      </c>
      <c r="P444" s="101" t="n">
        <v>-24939.44</v>
      </c>
      <c r="Q444" s="101" t="n">
        <v>1494.04</v>
      </c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</row>
    <row r="445" customFormat="false" ht="15.75" hidden="false" customHeight="true" outlineLevel="0" collapsed="false">
      <c r="A445" s="101"/>
      <c r="B445" s="101" t="n">
        <v>8</v>
      </c>
      <c r="C445" s="101" t="n">
        <v>30</v>
      </c>
      <c r="D445" s="101" t="n">
        <v>22</v>
      </c>
      <c r="E445" s="101" t="n">
        <v>52</v>
      </c>
      <c r="F445" s="101" t="s">
        <v>244</v>
      </c>
      <c r="G445" s="101" t="str">
        <f aca="false">E445&amp;""&amp;F445</f>
        <v>52Ti</v>
      </c>
      <c r="H445" s="101" t="n">
        <v>-49468.845</v>
      </c>
      <c r="I445" s="101" t="n">
        <v>7808.3</v>
      </c>
      <c r="J445" s="101" t="n">
        <v>13529</v>
      </c>
      <c r="K445" s="101" t="n">
        <v>14180.8</v>
      </c>
      <c r="L445" s="101" t="n">
        <v>24457.56</v>
      </c>
      <c r="M445" s="101" t="n">
        <v>1974.766</v>
      </c>
      <c r="N445" s="101" t="n">
        <v>5949.24</v>
      </c>
      <c r="O445" s="101" t="n">
        <v>-7669</v>
      </c>
      <c r="P445" s="101" t="n">
        <v>-20419.29</v>
      </c>
      <c r="Q445" s="101" t="n">
        <v>-5336.48</v>
      </c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</row>
    <row r="446" customFormat="false" ht="15.75" hidden="false" customHeight="true" outlineLevel="0" collapsed="false">
      <c r="A446" s="101"/>
      <c r="B446" s="101" t="n">
        <v>6</v>
      </c>
      <c r="C446" s="101" t="n">
        <v>29</v>
      </c>
      <c r="D446" s="101" t="n">
        <v>23</v>
      </c>
      <c r="E446" s="101" t="n">
        <v>52</v>
      </c>
      <c r="F446" s="101" t="s">
        <v>245</v>
      </c>
      <c r="G446" s="101" t="str">
        <f aca="false">E446&amp;""&amp;F446</f>
        <v>52V</v>
      </c>
      <c r="H446" s="101" t="n">
        <v>-51443.612</v>
      </c>
      <c r="I446" s="101" t="n">
        <v>7311.24</v>
      </c>
      <c r="J446" s="101" t="n">
        <v>9000.72</v>
      </c>
      <c r="K446" s="101" t="n">
        <v>18362.39</v>
      </c>
      <c r="L446" s="101" t="n">
        <v>21474.04</v>
      </c>
      <c r="M446" s="101" t="n">
        <v>3974.477</v>
      </c>
      <c r="N446" s="101" t="n">
        <v>-736.76</v>
      </c>
      <c r="O446" s="101" t="n">
        <v>-9365.11</v>
      </c>
      <c r="P446" s="101" t="n">
        <v>-15503.77</v>
      </c>
      <c r="Q446" s="101" t="n">
        <v>-8063.87</v>
      </c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</row>
    <row r="447" customFormat="false" ht="15.75" hidden="false" customHeight="true" outlineLevel="0" collapsed="false">
      <c r="A447" s="101"/>
      <c r="B447" s="101" t="n">
        <v>4</v>
      </c>
      <c r="C447" s="101" t="n">
        <v>28</v>
      </c>
      <c r="D447" s="101" t="n">
        <v>24</v>
      </c>
      <c r="E447" s="101" t="n">
        <v>52</v>
      </c>
      <c r="F447" s="101" t="s">
        <v>246</v>
      </c>
      <c r="G447" s="101" t="str">
        <f aca="false">E447&amp;""&amp;F447</f>
        <v>52Cr</v>
      </c>
      <c r="H447" s="101" t="n">
        <v>-55418.089</v>
      </c>
      <c r="I447" s="101" t="n">
        <v>12038.35</v>
      </c>
      <c r="J447" s="101" t="n">
        <v>10503.37</v>
      </c>
      <c r="K447" s="101" t="n">
        <v>21299.01</v>
      </c>
      <c r="L447" s="101" t="n">
        <v>18565.35</v>
      </c>
      <c r="M447" s="101" t="n">
        <v>-4711.235</v>
      </c>
      <c r="N447" s="101" t="n">
        <v>-7085.8</v>
      </c>
      <c r="O447" s="101" t="n">
        <v>-9351.27</v>
      </c>
      <c r="P447" s="101" t="n">
        <v>-12975.2</v>
      </c>
      <c r="Q447" s="101" t="n">
        <v>-15245.91</v>
      </c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</row>
    <row r="448" customFormat="false" ht="15.75" hidden="false" customHeight="true" outlineLevel="0" collapsed="false">
      <c r="A448" s="101"/>
      <c r="B448" s="101" t="n">
        <v>2</v>
      </c>
      <c r="C448" s="101" t="n">
        <v>27</v>
      </c>
      <c r="D448" s="101" t="n">
        <v>25</v>
      </c>
      <c r="E448" s="101" t="n">
        <v>52</v>
      </c>
      <c r="F448" s="101" t="s">
        <v>247</v>
      </c>
      <c r="G448" s="101" t="str">
        <f aca="false">E448&amp;""&amp;F448</f>
        <v>52Mn</v>
      </c>
      <c r="H448" s="101" t="n">
        <v>-50706.854</v>
      </c>
      <c r="I448" s="101" t="n">
        <v>10534.68</v>
      </c>
      <c r="J448" s="101" t="n">
        <v>6544.77</v>
      </c>
      <c r="K448" s="101" t="n">
        <v>24222.26</v>
      </c>
      <c r="L448" s="101" t="n">
        <v>16060.94</v>
      </c>
      <c r="M448" s="101" t="n">
        <v>-2374.561</v>
      </c>
      <c r="N448" s="101" t="n">
        <v>-16717.01</v>
      </c>
      <c r="O448" s="101" t="n">
        <v>-8655</v>
      </c>
      <c r="P448" s="101" t="n">
        <v>-5792.14</v>
      </c>
      <c r="Q448" s="101" t="n">
        <v>-18575.84</v>
      </c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</row>
    <row r="449" customFormat="false" ht="15.75" hidden="false" customHeight="true" outlineLevel="0" collapsed="false">
      <c r="A449" s="101"/>
      <c r="B449" s="101" t="n">
        <v>0</v>
      </c>
      <c r="C449" s="101" t="n">
        <v>26</v>
      </c>
      <c r="D449" s="101" t="n">
        <v>26</v>
      </c>
      <c r="E449" s="101" t="n">
        <v>52</v>
      </c>
      <c r="F449" s="101" t="s">
        <v>248</v>
      </c>
      <c r="G449" s="101" t="str">
        <f aca="false">E449&amp;""&amp;F449</f>
        <v>52Fe</v>
      </c>
      <c r="H449" s="101" t="n">
        <v>-48332.293</v>
      </c>
      <c r="I449" s="101" t="n">
        <v>16201.28</v>
      </c>
      <c r="J449" s="101" t="n">
        <v>7377.77</v>
      </c>
      <c r="K449" s="101" t="n">
        <v>29986.3</v>
      </c>
      <c r="L449" s="101" t="n">
        <v>12648.53</v>
      </c>
      <c r="M449" s="101" t="n">
        <v>-14342.01</v>
      </c>
      <c r="N449" s="101" t="n">
        <v>-24859.01</v>
      </c>
      <c r="O449" s="101" t="n">
        <v>-7935.56</v>
      </c>
      <c r="P449" s="101" t="n">
        <v>-4170.21</v>
      </c>
      <c r="Q449" s="101" t="n">
        <v>-29061.47</v>
      </c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</row>
    <row r="450" customFormat="false" ht="15.75" hidden="false" customHeight="true" outlineLevel="0" collapsed="false">
      <c r="A450" s="101"/>
      <c r="B450" s="101" t="n">
        <v>-2</v>
      </c>
      <c r="C450" s="101" t="n">
        <v>25</v>
      </c>
      <c r="D450" s="101" t="n">
        <v>27</v>
      </c>
      <c r="E450" s="101" t="n">
        <v>52</v>
      </c>
      <c r="F450" s="101" t="s">
        <v>249</v>
      </c>
      <c r="G450" s="101" t="str">
        <f aca="false">E450&amp;""&amp;F450</f>
        <v>52Co</v>
      </c>
      <c r="H450" s="101" t="n">
        <v>-33990.01</v>
      </c>
      <c r="I450" s="101" t="n">
        <v>14719.01</v>
      </c>
      <c r="J450" s="101" t="n">
        <v>1077.01</v>
      </c>
      <c r="K450" s="101" t="n">
        <v>32351.01</v>
      </c>
      <c r="L450" s="101" t="n">
        <v>5941.01</v>
      </c>
      <c r="M450" s="101" t="n">
        <v>-10517.01</v>
      </c>
      <c r="N450" s="101" t="n">
        <v>-30926.01</v>
      </c>
      <c r="O450" s="101" t="n">
        <v>-7092.01</v>
      </c>
      <c r="P450" s="101" t="n">
        <v>6964.01</v>
      </c>
      <c r="Q450" s="101" t="n">
        <v>-29123.01</v>
      </c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</row>
    <row r="451" customFormat="false" ht="15.75" hidden="false" customHeight="true" outlineLevel="0" collapsed="false">
      <c r="A451" s="101"/>
      <c r="B451" s="101" t="n">
        <v>-4</v>
      </c>
      <c r="C451" s="101" t="n">
        <v>24</v>
      </c>
      <c r="D451" s="101" t="n">
        <v>28</v>
      </c>
      <c r="E451" s="101" t="n">
        <v>52</v>
      </c>
      <c r="F451" s="101" t="s">
        <v>250</v>
      </c>
      <c r="G451" s="101" t="str">
        <f aca="false">E451&amp;""&amp;F451</f>
        <v>52Ni</v>
      </c>
      <c r="H451" s="101" t="n">
        <v>-23474.01</v>
      </c>
      <c r="I451" s="101" t="n">
        <v>18607.01</v>
      </c>
      <c r="J451" s="101" t="n">
        <v>3420.01</v>
      </c>
      <c r="K451" s="101" t="n">
        <v>34717.01</v>
      </c>
      <c r="L451" s="101" t="n">
        <v>3563.01</v>
      </c>
      <c r="M451" s="101" t="n">
        <v>-20409.01</v>
      </c>
      <c r="N451" s="101"/>
      <c r="O451" s="101" t="n">
        <v>-7483.01</v>
      </c>
      <c r="P451" s="101" t="n">
        <v>9440.01</v>
      </c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</row>
    <row r="452" customFormat="false" ht="15.75" hidden="false" customHeight="true" outlineLevel="0" collapsed="false">
      <c r="A452" s="101"/>
      <c r="B452" s="101" t="n">
        <v>-6</v>
      </c>
      <c r="C452" s="101" t="n">
        <v>23</v>
      </c>
      <c r="D452" s="101" t="n">
        <v>29</v>
      </c>
      <c r="E452" s="101" t="n">
        <v>52</v>
      </c>
      <c r="F452" s="101" t="s">
        <v>251</v>
      </c>
      <c r="G452" s="101" t="str">
        <f aca="false">E452&amp;""&amp;F452</f>
        <v>52Cu</v>
      </c>
      <c r="H452" s="101" t="n">
        <v>-3065.01</v>
      </c>
      <c r="I452" s="101"/>
      <c r="J452" s="101" t="n">
        <v>-2585.01</v>
      </c>
      <c r="K452" s="101"/>
      <c r="L452" s="101" t="n">
        <v>-140.01</v>
      </c>
      <c r="M452" s="101"/>
      <c r="N452" s="101"/>
      <c r="O452" s="101" t="n">
        <v>-6356.01</v>
      </c>
      <c r="P452" s="101" t="n">
        <v>16989.01</v>
      </c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</row>
    <row r="453" customFormat="false" ht="15.75" hidden="false" customHeight="true" outlineLevel="0" collapsed="false">
      <c r="A453" s="101"/>
      <c r="B453" s="101" t="n">
        <v>17</v>
      </c>
      <c r="C453" s="101" t="n">
        <v>35</v>
      </c>
      <c r="D453" s="101" t="n">
        <v>18</v>
      </c>
      <c r="E453" s="101" t="n">
        <v>53</v>
      </c>
      <c r="F453" s="101" t="s">
        <v>240</v>
      </c>
      <c r="G453" s="101" t="str">
        <f aca="false">E453&amp;""&amp;F453</f>
        <v>53Ar</v>
      </c>
      <c r="H453" s="101" t="n">
        <v>6791.01</v>
      </c>
      <c r="I453" s="101" t="n">
        <v>312.01</v>
      </c>
      <c r="J453" s="101"/>
      <c r="K453" s="101" t="n">
        <v>3484.01</v>
      </c>
      <c r="L453" s="101"/>
      <c r="M453" s="101" t="n">
        <v>18472.01</v>
      </c>
      <c r="N453" s="101" t="n">
        <v>35248.01</v>
      </c>
      <c r="O453" s="101" t="n">
        <v>-16837.01</v>
      </c>
      <c r="P453" s="101"/>
      <c r="Q453" s="101" t="n">
        <v>15263.01</v>
      </c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</row>
    <row r="454" customFormat="false" ht="15.75" hidden="false" customHeight="true" outlineLevel="0" collapsed="false">
      <c r="A454" s="101"/>
      <c r="B454" s="101" t="n">
        <v>15</v>
      </c>
      <c r="C454" s="101" t="n">
        <v>34</v>
      </c>
      <c r="D454" s="101" t="n">
        <v>19</v>
      </c>
      <c r="E454" s="101" t="n">
        <v>53</v>
      </c>
      <c r="F454" s="101" t="s">
        <v>241</v>
      </c>
      <c r="G454" s="101" t="str">
        <f aca="false">E454&amp;""&amp;F454</f>
        <v>53K</v>
      </c>
      <c r="H454" s="101" t="n">
        <v>-11681.01</v>
      </c>
      <c r="I454" s="101" t="n">
        <v>3209.01</v>
      </c>
      <c r="J454" s="101" t="n">
        <v>18001.01</v>
      </c>
      <c r="K454" s="101" t="n">
        <v>5308.01</v>
      </c>
      <c r="L454" s="101" t="n">
        <v>40734.01</v>
      </c>
      <c r="M454" s="101" t="n">
        <v>16776.01</v>
      </c>
      <c r="N454" s="101" t="n">
        <v>26426.01</v>
      </c>
      <c r="O454" s="101" t="n">
        <v>-15252.01</v>
      </c>
      <c r="P454" s="101"/>
      <c r="Q454" s="101" t="n">
        <v>14511.01</v>
      </c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</row>
    <row r="455" customFormat="false" ht="15.75" hidden="false" customHeight="true" outlineLevel="0" collapsed="false">
      <c r="A455" s="101"/>
      <c r="B455" s="101" t="n">
        <v>13</v>
      </c>
      <c r="C455" s="101" t="n">
        <v>33</v>
      </c>
      <c r="D455" s="101" t="n">
        <v>20</v>
      </c>
      <c r="E455" s="101" t="n">
        <v>53</v>
      </c>
      <c r="F455" s="101" t="s">
        <v>242</v>
      </c>
      <c r="G455" s="101" t="str">
        <f aca="false">E455&amp;""&amp;F455</f>
        <v>53Ca</v>
      </c>
      <c r="H455" s="101" t="n">
        <v>-28457.01</v>
      </c>
      <c r="I455" s="101" t="n">
        <v>2265.01</v>
      </c>
      <c r="J455" s="101" t="n">
        <v>19203.01</v>
      </c>
      <c r="K455" s="101" t="n">
        <v>8261.01</v>
      </c>
      <c r="L455" s="101" t="n">
        <v>37167.01</v>
      </c>
      <c r="M455" s="101" t="n">
        <v>9650.01</v>
      </c>
      <c r="N455" s="101" t="n">
        <v>18373.01</v>
      </c>
      <c r="O455" s="101" t="n">
        <v>-14022.01</v>
      </c>
      <c r="P455" s="101" t="n">
        <v>-34777.01</v>
      </c>
      <c r="Q455" s="101" t="n">
        <v>3638.01</v>
      </c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</row>
    <row r="456" customFormat="false" ht="15.75" hidden="false" customHeight="true" outlineLevel="0" collapsed="false">
      <c r="A456" s="101"/>
      <c r="B456" s="101" t="n">
        <v>11</v>
      </c>
      <c r="C456" s="101" t="n">
        <v>32</v>
      </c>
      <c r="D456" s="101" t="n">
        <v>21</v>
      </c>
      <c r="E456" s="101" t="n">
        <v>53</v>
      </c>
      <c r="F456" s="101" t="s">
        <v>243</v>
      </c>
      <c r="G456" s="101" t="str">
        <f aca="false">E456&amp;""&amp;F456</f>
        <v>53Sc</v>
      </c>
      <c r="H456" s="101" t="n">
        <v>-38107.42</v>
      </c>
      <c r="I456" s="101" t="n">
        <v>6012.23</v>
      </c>
      <c r="J456" s="101" t="n">
        <v>11133.38</v>
      </c>
      <c r="K456" s="101" t="n">
        <v>11021.24</v>
      </c>
      <c r="L456" s="101" t="n">
        <v>30169.32</v>
      </c>
      <c r="M456" s="101" t="n">
        <v>8722.572</v>
      </c>
      <c r="N456" s="101" t="n">
        <v>13742.57</v>
      </c>
      <c r="O456" s="101" t="n">
        <v>-10920.84</v>
      </c>
      <c r="P456" s="101" t="n">
        <v>-28853.01</v>
      </c>
      <c r="Q456" s="101" t="n">
        <v>3290.11</v>
      </c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</row>
    <row r="457" customFormat="false" ht="15.75" hidden="false" customHeight="true" outlineLevel="0" collapsed="false">
      <c r="A457" s="101"/>
      <c r="B457" s="101" t="n">
        <v>9</v>
      </c>
      <c r="C457" s="101" t="n">
        <v>31</v>
      </c>
      <c r="D457" s="101" t="n">
        <v>22</v>
      </c>
      <c r="E457" s="101" t="n">
        <v>53</v>
      </c>
      <c r="F457" s="101" t="s">
        <v>244</v>
      </c>
      <c r="G457" s="101" t="str">
        <f aca="false">E457&amp;""&amp;F457</f>
        <v>53Ti</v>
      </c>
      <c r="H457" s="101" t="n">
        <v>-46829.991</v>
      </c>
      <c r="I457" s="101" t="n">
        <v>5432.46</v>
      </c>
      <c r="J457" s="101" t="n">
        <v>13952.46</v>
      </c>
      <c r="K457" s="101" t="n">
        <v>13240.77</v>
      </c>
      <c r="L457" s="101" t="n">
        <v>25069.4</v>
      </c>
      <c r="M457" s="101" t="n">
        <v>5020</v>
      </c>
      <c r="N457" s="101" t="n">
        <v>8455.9</v>
      </c>
      <c r="O457" s="101" t="n">
        <v>-7955.01</v>
      </c>
      <c r="P457" s="101" t="n">
        <v>-19855.95</v>
      </c>
      <c r="Q457" s="101" t="n">
        <v>-3457.7</v>
      </c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</row>
    <row r="458" customFormat="false" ht="15.75" hidden="false" customHeight="true" outlineLevel="0" collapsed="false">
      <c r="A458" s="101"/>
      <c r="B458" s="101" t="n">
        <v>7</v>
      </c>
      <c r="C458" s="101" t="n">
        <v>30</v>
      </c>
      <c r="D458" s="101" t="n">
        <v>23</v>
      </c>
      <c r="E458" s="101" t="n">
        <v>53</v>
      </c>
      <c r="F458" s="101" t="s">
        <v>245</v>
      </c>
      <c r="G458" s="101" t="str">
        <f aca="false">E458&amp;""&amp;F458</f>
        <v>53V</v>
      </c>
      <c r="H458" s="101" t="n">
        <v>-51849.991</v>
      </c>
      <c r="I458" s="101" t="n">
        <v>8477.7</v>
      </c>
      <c r="J458" s="101" t="n">
        <v>9670.12</v>
      </c>
      <c r="K458" s="101" t="n">
        <v>15788.94</v>
      </c>
      <c r="L458" s="101" t="n">
        <v>23199.12</v>
      </c>
      <c r="M458" s="101" t="n">
        <v>3435.903</v>
      </c>
      <c r="N458" s="101" t="n">
        <v>2839.05</v>
      </c>
      <c r="O458" s="101" t="n">
        <v>-7713.83</v>
      </c>
      <c r="P458" s="101" t="n">
        <v>-18972.46</v>
      </c>
      <c r="Q458" s="101" t="n">
        <v>-4503.22</v>
      </c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</row>
    <row r="459" customFormat="false" ht="15.75" hidden="false" customHeight="true" outlineLevel="0" collapsed="false">
      <c r="A459" s="101"/>
      <c r="B459" s="101" t="n">
        <v>5</v>
      </c>
      <c r="C459" s="101" t="n">
        <v>29</v>
      </c>
      <c r="D459" s="101" t="n">
        <v>24</v>
      </c>
      <c r="E459" s="101" t="n">
        <v>53</v>
      </c>
      <c r="F459" s="101" t="s">
        <v>246</v>
      </c>
      <c r="G459" s="101" t="str">
        <f aca="false">E459&amp;""&amp;F459</f>
        <v>53Cr</v>
      </c>
      <c r="H459" s="101" t="n">
        <v>-55285.894</v>
      </c>
      <c r="I459" s="101" t="n">
        <v>7939.12</v>
      </c>
      <c r="J459" s="101" t="n">
        <v>11131.25</v>
      </c>
      <c r="K459" s="101" t="n">
        <v>19977.47</v>
      </c>
      <c r="L459" s="101" t="n">
        <v>20131.98</v>
      </c>
      <c r="M459" s="101" t="n">
        <v>-596.849</v>
      </c>
      <c r="N459" s="101" t="n">
        <v>-4339.16</v>
      </c>
      <c r="O459" s="101" t="n">
        <v>-9148</v>
      </c>
      <c r="P459" s="101" t="n">
        <v>-13106.02</v>
      </c>
      <c r="Q459" s="101" t="n">
        <v>-12650.36</v>
      </c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</row>
    <row r="460" customFormat="false" ht="15.75" hidden="false" customHeight="true" outlineLevel="0" collapsed="false">
      <c r="A460" s="101"/>
      <c r="B460" s="101" t="n">
        <v>3</v>
      </c>
      <c r="C460" s="101" t="n">
        <v>28</v>
      </c>
      <c r="D460" s="101" t="n">
        <v>25</v>
      </c>
      <c r="E460" s="101" t="n">
        <v>53</v>
      </c>
      <c r="F460" s="101" t="s">
        <v>247</v>
      </c>
      <c r="G460" s="101" t="str">
        <f aca="false">E460&amp;""&amp;F460</f>
        <v>53Mn</v>
      </c>
      <c r="H460" s="101" t="n">
        <v>-54689.045</v>
      </c>
      <c r="I460" s="101" t="n">
        <v>12053.51</v>
      </c>
      <c r="J460" s="101" t="n">
        <v>6559.93</v>
      </c>
      <c r="K460" s="101" t="n">
        <v>22588.18</v>
      </c>
      <c r="L460" s="101" t="n">
        <v>17063.3</v>
      </c>
      <c r="M460" s="101" t="n">
        <v>-3742.311</v>
      </c>
      <c r="N460" s="101" t="n">
        <v>-12030.42</v>
      </c>
      <c r="O460" s="101" t="n">
        <v>-9153.01</v>
      </c>
      <c r="P460" s="101" t="n">
        <v>-10534.4</v>
      </c>
      <c r="Q460" s="101" t="n">
        <v>-14428.07</v>
      </c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</row>
    <row r="461" customFormat="false" ht="15.75" hidden="false" customHeight="true" outlineLevel="0" collapsed="false">
      <c r="A461" s="101"/>
      <c r="B461" s="101" t="n">
        <v>1</v>
      </c>
      <c r="C461" s="101" t="n">
        <v>27</v>
      </c>
      <c r="D461" s="101" t="n">
        <v>26</v>
      </c>
      <c r="E461" s="101" t="n">
        <v>53</v>
      </c>
      <c r="F461" s="101" t="s">
        <v>248</v>
      </c>
      <c r="G461" s="101" t="str">
        <f aca="false">E461&amp;""&amp;F461</f>
        <v>53Fe</v>
      </c>
      <c r="H461" s="101" t="n">
        <v>-50946.734</v>
      </c>
      <c r="I461" s="101" t="n">
        <v>10685.76</v>
      </c>
      <c r="J461" s="101" t="n">
        <v>7528.85</v>
      </c>
      <c r="K461" s="101" t="n">
        <v>26887.04</v>
      </c>
      <c r="L461" s="101" t="n">
        <v>14073.62</v>
      </c>
      <c r="M461" s="101" t="n">
        <v>-8288.106</v>
      </c>
      <c r="N461" s="101" t="n">
        <v>-21315.91</v>
      </c>
      <c r="O461" s="101" t="n">
        <v>-8038.96</v>
      </c>
      <c r="P461" s="101" t="n">
        <v>-2817.62</v>
      </c>
      <c r="Q461" s="101" t="n">
        <v>-25028.01</v>
      </c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</row>
    <row r="462" customFormat="false" ht="15.75" hidden="false" customHeight="true" outlineLevel="0" collapsed="false">
      <c r="A462" s="101"/>
      <c r="B462" s="101" t="n">
        <v>-1</v>
      </c>
      <c r="C462" s="101" t="n">
        <v>26</v>
      </c>
      <c r="D462" s="101" t="n">
        <v>27</v>
      </c>
      <c r="E462" s="101" t="n">
        <v>53</v>
      </c>
      <c r="F462" s="101" t="s">
        <v>249</v>
      </c>
      <c r="G462" s="101" t="str">
        <f aca="false">E462&amp;""&amp;F462</f>
        <v>53Co</v>
      </c>
      <c r="H462" s="101" t="n">
        <v>-42658.627</v>
      </c>
      <c r="I462" s="101" t="n">
        <v>16740.01</v>
      </c>
      <c r="J462" s="101" t="n">
        <v>1615.3</v>
      </c>
      <c r="K462" s="101" t="n">
        <v>31459.12</v>
      </c>
      <c r="L462" s="101" t="n">
        <v>8993.07</v>
      </c>
      <c r="M462" s="101" t="n">
        <v>-13027.803</v>
      </c>
      <c r="N462" s="101" t="n">
        <v>-28304.01</v>
      </c>
      <c r="O462" s="101" t="n">
        <v>-7446.8</v>
      </c>
      <c r="P462" s="101" t="n">
        <v>759.26</v>
      </c>
      <c r="Q462" s="101" t="n">
        <v>-27256.01</v>
      </c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</row>
    <row r="463" customFormat="false" ht="15.75" hidden="false" customHeight="true" outlineLevel="0" collapsed="false">
      <c r="A463" s="101"/>
      <c r="B463" s="101" t="n">
        <v>-3</v>
      </c>
      <c r="C463" s="101" t="n">
        <v>25</v>
      </c>
      <c r="D463" s="101" t="n">
        <v>28</v>
      </c>
      <c r="E463" s="101" t="n">
        <v>53</v>
      </c>
      <c r="F463" s="101" t="s">
        <v>250</v>
      </c>
      <c r="G463" s="101" t="str">
        <f aca="false">E463&amp;""&amp;F463</f>
        <v>53Ni</v>
      </c>
      <c r="H463" s="101" t="n">
        <v>-29630.824</v>
      </c>
      <c r="I463" s="101" t="n">
        <v>14228.01</v>
      </c>
      <c r="J463" s="101" t="n">
        <v>2930.01</v>
      </c>
      <c r="K463" s="101" t="n">
        <v>32835.01</v>
      </c>
      <c r="L463" s="101" t="n">
        <v>4006.44</v>
      </c>
      <c r="M463" s="101" t="n">
        <v>-15277.01</v>
      </c>
      <c r="N463" s="101"/>
      <c r="O463" s="101" t="n">
        <v>-7305.01</v>
      </c>
      <c r="P463" s="101" t="n">
        <v>11412.5</v>
      </c>
      <c r="Q463" s="101" t="n">
        <v>-34638.01</v>
      </c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</row>
    <row r="464" customFormat="false" ht="15.75" hidden="false" customHeight="true" outlineLevel="0" collapsed="false">
      <c r="A464" s="101"/>
      <c r="B464" s="101" t="n">
        <v>-5</v>
      </c>
      <c r="C464" s="101" t="n">
        <v>24</v>
      </c>
      <c r="D464" s="101" t="n">
        <v>29</v>
      </c>
      <c r="E464" s="101" t="n">
        <v>53</v>
      </c>
      <c r="F464" s="101" t="s">
        <v>251</v>
      </c>
      <c r="G464" s="101" t="str">
        <f aca="false">E464&amp;""&amp;F464</f>
        <v>53Cu</v>
      </c>
      <c r="H464" s="101" t="n">
        <v>-14354.01</v>
      </c>
      <c r="I464" s="101" t="n">
        <v>19361.01</v>
      </c>
      <c r="J464" s="101" t="n">
        <v>-1830.01</v>
      </c>
      <c r="K464" s="101"/>
      <c r="L464" s="101" t="n">
        <v>1590.01</v>
      </c>
      <c r="M464" s="101"/>
      <c r="N464" s="101"/>
      <c r="O464" s="101" t="n">
        <v>-6449.01</v>
      </c>
      <c r="P464" s="101" t="n">
        <v>12347.01</v>
      </c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</row>
    <row r="465" customFormat="false" ht="15.75" hidden="false" customHeight="true" outlineLevel="0" collapsed="false">
      <c r="A465" s="101"/>
      <c r="B465" s="101" t="n">
        <v>16</v>
      </c>
      <c r="C465" s="101" t="n">
        <v>35</v>
      </c>
      <c r="D465" s="101" t="n">
        <v>19</v>
      </c>
      <c r="E465" s="101" t="n">
        <v>54</v>
      </c>
      <c r="F465" s="101" t="s">
        <v>241</v>
      </c>
      <c r="G465" s="101" t="str">
        <f aca="false">E465&amp;""&amp;F465</f>
        <v>54K</v>
      </c>
      <c r="H465" s="101" t="n">
        <v>-5002.01</v>
      </c>
      <c r="I465" s="101" t="n">
        <v>1393.01</v>
      </c>
      <c r="J465" s="101" t="n">
        <v>19082.01</v>
      </c>
      <c r="K465" s="101" t="n">
        <v>4601.01</v>
      </c>
      <c r="L465" s="101"/>
      <c r="M465" s="101" t="n">
        <v>19776.01</v>
      </c>
      <c r="N465" s="101" t="n">
        <v>28597.01</v>
      </c>
      <c r="O465" s="101" t="n">
        <v>-15857.01</v>
      </c>
      <c r="P465" s="101"/>
      <c r="Q465" s="101" t="n">
        <v>15384.01</v>
      </c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</row>
    <row r="466" customFormat="false" ht="15.75" hidden="false" customHeight="true" outlineLevel="0" collapsed="false">
      <c r="A466" s="101"/>
      <c r="B466" s="101" t="n">
        <v>14</v>
      </c>
      <c r="C466" s="101" t="n">
        <v>34</v>
      </c>
      <c r="D466" s="101" t="n">
        <v>20</v>
      </c>
      <c r="E466" s="101" t="n">
        <v>54</v>
      </c>
      <c r="F466" s="101" t="s">
        <v>242</v>
      </c>
      <c r="G466" s="101" t="str">
        <f aca="false">E466&amp;""&amp;F466</f>
        <v>54Ca</v>
      </c>
      <c r="H466" s="101" t="n">
        <v>-24778.01</v>
      </c>
      <c r="I466" s="101" t="n">
        <v>4392.01</v>
      </c>
      <c r="J466" s="101" t="n">
        <v>20386.01</v>
      </c>
      <c r="K466" s="101" t="n">
        <v>6657.01</v>
      </c>
      <c r="L466" s="101" t="n">
        <v>38387.01</v>
      </c>
      <c r="M466" s="101" t="n">
        <v>8821.01</v>
      </c>
      <c r="N466" s="101" t="n">
        <v>20819.01</v>
      </c>
      <c r="O466" s="101" t="n">
        <v>-14283.01</v>
      </c>
      <c r="P466" s="101" t="n">
        <v>-38857.01</v>
      </c>
      <c r="Q466" s="101" t="n">
        <v>5258.01</v>
      </c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</row>
    <row r="467" customFormat="false" ht="15.75" hidden="false" customHeight="true" outlineLevel="0" collapsed="false">
      <c r="A467" s="101"/>
      <c r="B467" s="101" t="n">
        <v>12</v>
      </c>
      <c r="C467" s="101" t="n">
        <v>33</v>
      </c>
      <c r="D467" s="101" t="n">
        <v>21</v>
      </c>
      <c r="E467" s="101" t="n">
        <v>54</v>
      </c>
      <c r="F467" s="101" t="s">
        <v>243</v>
      </c>
      <c r="G467" s="101" t="str">
        <f aca="false">E467&amp;""&amp;F467</f>
        <v>54Sc</v>
      </c>
      <c r="H467" s="101" t="n">
        <v>-33598.989</v>
      </c>
      <c r="I467" s="101" t="n">
        <v>3562.89</v>
      </c>
      <c r="J467" s="101" t="n">
        <v>12431.01</v>
      </c>
      <c r="K467" s="101" t="n">
        <v>9575.12</v>
      </c>
      <c r="L467" s="101" t="n">
        <v>31634.01</v>
      </c>
      <c r="M467" s="101" t="n">
        <v>11998.064</v>
      </c>
      <c r="N467" s="101" t="n">
        <v>16293.12</v>
      </c>
      <c r="O467" s="101" t="n">
        <v>-10296.06</v>
      </c>
      <c r="P467" s="101" t="n">
        <v>-29207.01</v>
      </c>
      <c r="Q467" s="101" t="n">
        <v>5159.69</v>
      </c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</row>
    <row r="468" customFormat="false" ht="15.75" hidden="false" customHeight="true" outlineLevel="0" collapsed="false">
      <c r="A468" s="101"/>
      <c r="B468" s="101" t="n">
        <v>10</v>
      </c>
      <c r="C468" s="101" t="n">
        <v>32</v>
      </c>
      <c r="D468" s="101" t="n">
        <v>22</v>
      </c>
      <c r="E468" s="101" t="n">
        <v>54</v>
      </c>
      <c r="F468" s="101" t="s">
        <v>244</v>
      </c>
      <c r="G468" s="101" t="str">
        <f aca="false">E468&amp;""&amp;F468</f>
        <v>54Ti</v>
      </c>
      <c r="H468" s="101" t="n">
        <v>-45597.053</v>
      </c>
      <c r="I468" s="101" t="n">
        <v>6838.38</v>
      </c>
      <c r="J468" s="101" t="n">
        <v>14778.6</v>
      </c>
      <c r="K468" s="101" t="n">
        <v>12270.84</v>
      </c>
      <c r="L468" s="101" t="n">
        <v>25911.99</v>
      </c>
      <c r="M468" s="101" t="n">
        <v>4295.054</v>
      </c>
      <c r="N468" s="101" t="n">
        <v>11336.64</v>
      </c>
      <c r="O468" s="101" t="n">
        <v>-8432.74</v>
      </c>
      <c r="P468" s="101" t="n">
        <v>-24429.01</v>
      </c>
      <c r="Q468" s="101" t="n">
        <v>-1818.38</v>
      </c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</row>
    <row r="469" customFormat="false" ht="15.75" hidden="false" customHeight="true" outlineLevel="0" collapsed="false">
      <c r="A469" s="101"/>
      <c r="B469" s="101" t="n">
        <v>8</v>
      </c>
      <c r="C469" s="101" t="n">
        <v>31</v>
      </c>
      <c r="D469" s="101" t="n">
        <v>23</v>
      </c>
      <c r="E469" s="101" t="n">
        <v>54</v>
      </c>
      <c r="F469" s="101" t="s">
        <v>245</v>
      </c>
      <c r="G469" s="101" t="str">
        <f aca="false">E469&amp;""&amp;F469</f>
        <v>54V</v>
      </c>
      <c r="H469" s="101" t="n">
        <v>-49892.107</v>
      </c>
      <c r="I469" s="101" t="n">
        <v>6113.43</v>
      </c>
      <c r="J469" s="101" t="n">
        <v>10351.09</v>
      </c>
      <c r="K469" s="101" t="n">
        <v>14591.13</v>
      </c>
      <c r="L469" s="101" t="n">
        <v>24303.54</v>
      </c>
      <c r="M469" s="101" t="n">
        <v>7041.591</v>
      </c>
      <c r="N469" s="101" t="n">
        <v>5664.42</v>
      </c>
      <c r="O469" s="101" t="n">
        <v>-7769.51</v>
      </c>
      <c r="P469" s="101" t="n">
        <v>-19073.66</v>
      </c>
      <c r="Q469" s="101" t="n">
        <v>-2677.53</v>
      </c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</row>
    <row r="470" customFormat="false" ht="15.75" hidden="false" customHeight="true" outlineLevel="0" collapsed="false">
      <c r="A470" s="101"/>
      <c r="B470" s="101" t="n">
        <v>6</v>
      </c>
      <c r="C470" s="101" t="n">
        <v>30</v>
      </c>
      <c r="D470" s="101" t="n">
        <v>24</v>
      </c>
      <c r="E470" s="101" t="n">
        <v>54</v>
      </c>
      <c r="F470" s="101" t="s">
        <v>246</v>
      </c>
      <c r="G470" s="101" t="str">
        <f aca="false">E470&amp;""&amp;F470</f>
        <v>54Cr</v>
      </c>
      <c r="H470" s="101" t="n">
        <v>-56933.697</v>
      </c>
      <c r="I470" s="101" t="n">
        <v>9719.12</v>
      </c>
      <c r="J470" s="101" t="n">
        <v>12372.68</v>
      </c>
      <c r="K470" s="101" t="n">
        <v>17658.24</v>
      </c>
      <c r="L470" s="101" t="n">
        <v>22042.79</v>
      </c>
      <c r="M470" s="101" t="n">
        <v>-1377.174</v>
      </c>
      <c r="N470" s="101" t="n">
        <v>-679.83</v>
      </c>
      <c r="O470" s="101" t="n">
        <v>-7927.93</v>
      </c>
      <c r="P470" s="101" t="n">
        <v>-17392.68</v>
      </c>
      <c r="Q470" s="101" t="n">
        <v>-10315.97</v>
      </c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</row>
    <row r="471" customFormat="false" ht="15.75" hidden="false" customHeight="true" outlineLevel="0" collapsed="false">
      <c r="A471" s="101"/>
      <c r="B471" s="101" t="n">
        <v>4</v>
      </c>
      <c r="C471" s="101" t="n">
        <v>29</v>
      </c>
      <c r="D471" s="101" t="n">
        <v>25</v>
      </c>
      <c r="E471" s="101" t="n">
        <v>54</v>
      </c>
      <c r="F471" s="101" t="s">
        <v>247</v>
      </c>
      <c r="G471" s="101" t="str">
        <f aca="false">E471&amp;""&amp;F471</f>
        <v>54Mn</v>
      </c>
      <c r="H471" s="101" t="n">
        <v>-55556.524</v>
      </c>
      <c r="I471" s="101" t="n">
        <v>8938.8</v>
      </c>
      <c r="J471" s="101" t="n">
        <v>7559.6</v>
      </c>
      <c r="K471" s="101" t="n">
        <v>20992.3</v>
      </c>
      <c r="L471" s="101" t="n">
        <v>18690.85</v>
      </c>
      <c r="M471" s="101" t="n">
        <v>697.343</v>
      </c>
      <c r="N471" s="101" t="n">
        <v>-7547.2</v>
      </c>
      <c r="O471" s="101" t="n">
        <v>-8757.58</v>
      </c>
      <c r="P471" s="101" t="n">
        <v>-10995.5</v>
      </c>
      <c r="Q471" s="101" t="n">
        <v>-12681.11</v>
      </c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</row>
    <row r="472" customFormat="false" ht="15.75" hidden="false" customHeight="true" outlineLevel="0" collapsed="false">
      <c r="A472" s="101"/>
      <c r="B472" s="101" t="n">
        <v>2</v>
      </c>
      <c r="C472" s="101" t="n">
        <v>28</v>
      </c>
      <c r="D472" s="101" t="n">
        <v>26</v>
      </c>
      <c r="E472" s="101" t="n">
        <v>54</v>
      </c>
      <c r="F472" s="101" t="s">
        <v>248</v>
      </c>
      <c r="G472" s="101" t="str">
        <f aca="false">E472&amp;""&amp;F472</f>
        <v>54Fe</v>
      </c>
      <c r="H472" s="101" t="n">
        <v>-56253.867</v>
      </c>
      <c r="I472" s="101" t="n">
        <v>13378.45</v>
      </c>
      <c r="J472" s="101" t="n">
        <v>8853.79</v>
      </c>
      <c r="K472" s="101" t="n">
        <v>24064.21</v>
      </c>
      <c r="L472" s="101" t="n">
        <v>15413.72</v>
      </c>
      <c r="M472" s="101" t="n">
        <v>-8244.547</v>
      </c>
      <c r="N472" s="101" t="n">
        <v>-17030.95</v>
      </c>
      <c r="O472" s="101" t="n">
        <v>-8417.07</v>
      </c>
      <c r="P472" s="101" t="n">
        <v>-8256.94</v>
      </c>
      <c r="Q472" s="101" t="n">
        <v>-21666.56</v>
      </c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</row>
    <row r="473" customFormat="false" ht="15.75" hidden="false" customHeight="true" outlineLevel="0" collapsed="false">
      <c r="A473" s="101"/>
      <c r="B473" s="101" t="n">
        <v>0</v>
      </c>
      <c r="C473" s="101" t="n">
        <v>27</v>
      </c>
      <c r="D473" s="101" t="n">
        <v>27</v>
      </c>
      <c r="E473" s="101" t="n">
        <v>54</v>
      </c>
      <c r="F473" s="101" t="s">
        <v>249</v>
      </c>
      <c r="G473" s="101" t="str">
        <f aca="false">E473&amp;""&amp;F473</f>
        <v>54Co</v>
      </c>
      <c r="H473" s="101" t="n">
        <v>-48009.32</v>
      </c>
      <c r="I473" s="101" t="n">
        <v>13422.01</v>
      </c>
      <c r="J473" s="101" t="n">
        <v>4351.56</v>
      </c>
      <c r="K473" s="101" t="n">
        <v>30162.01</v>
      </c>
      <c r="L473" s="101" t="n">
        <v>11880.41</v>
      </c>
      <c r="M473" s="101" t="n">
        <v>-8786.402</v>
      </c>
      <c r="N473" s="101" t="n">
        <v>-26268.01</v>
      </c>
      <c r="O473" s="101" t="n">
        <v>-7807</v>
      </c>
      <c r="P473" s="101" t="n">
        <v>-609.25</v>
      </c>
      <c r="Q473" s="101" t="n">
        <v>-26449.81</v>
      </c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</row>
    <row r="474" customFormat="false" ht="15.75" hidden="false" customHeight="true" outlineLevel="0" collapsed="false">
      <c r="A474" s="101"/>
      <c r="B474" s="101" t="n">
        <v>-2</v>
      </c>
      <c r="C474" s="101" t="n">
        <v>26</v>
      </c>
      <c r="D474" s="101" t="n">
        <v>28</v>
      </c>
      <c r="E474" s="101" t="n">
        <v>54</v>
      </c>
      <c r="F474" s="101" t="s">
        <v>250</v>
      </c>
      <c r="G474" s="101" t="str">
        <f aca="false">E474&amp;""&amp;F474</f>
        <v>54Ni</v>
      </c>
      <c r="H474" s="101" t="n">
        <v>-39222.917</v>
      </c>
      <c r="I474" s="101" t="n">
        <v>17663.41</v>
      </c>
      <c r="J474" s="101" t="n">
        <v>3853.26</v>
      </c>
      <c r="K474" s="101" t="n">
        <v>31892.01</v>
      </c>
      <c r="L474" s="101" t="n">
        <v>5468.57</v>
      </c>
      <c r="M474" s="101" t="n">
        <v>-17482.01</v>
      </c>
      <c r="N474" s="101" t="n">
        <v>-31807.01</v>
      </c>
      <c r="O474" s="101" t="n">
        <v>-7159.2</v>
      </c>
      <c r="P474" s="101" t="n">
        <v>4434.85</v>
      </c>
      <c r="Q474" s="101" t="n">
        <v>-32940.01</v>
      </c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</row>
    <row r="475" customFormat="false" ht="15.75" hidden="false" customHeight="true" outlineLevel="0" collapsed="false">
      <c r="A475" s="101"/>
      <c r="B475" s="101" t="n">
        <v>-4</v>
      </c>
      <c r="C475" s="101" t="n">
        <v>25</v>
      </c>
      <c r="D475" s="101" t="n">
        <v>29</v>
      </c>
      <c r="E475" s="101" t="n">
        <v>54</v>
      </c>
      <c r="F475" s="101" t="s">
        <v>251</v>
      </c>
      <c r="G475" s="101" t="str">
        <f aca="false">E475&amp;""&amp;F475</f>
        <v>54Cu</v>
      </c>
      <c r="H475" s="101" t="n">
        <v>-21741.01</v>
      </c>
      <c r="I475" s="101" t="n">
        <v>15458.01</v>
      </c>
      <c r="J475" s="101" t="n">
        <v>-601.01</v>
      </c>
      <c r="K475" s="101" t="n">
        <v>34819.01</v>
      </c>
      <c r="L475" s="101" t="n">
        <v>2329.01</v>
      </c>
      <c r="M475" s="101" t="n">
        <v>-14325.01</v>
      </c>
      <c r="N475" s="101"/>
      <c r="O475" s="101" t="n">
        <v>-6384.01</v>
      </c>
      <c r="P475" s="101" t="n">
        <v>13629.01</v>
      </c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</row>
    <row r="476" customFormat="false" ht="15.75" hidden="false" customHeight="true" outlineLevel="0" collapsed="false">
      <c r="A476" s="101"/>
      <c r="B476" s="101" t="n">
        <v>-6</v>
      </c>
      <c r="C476" s="101" t="n">
        <v>24</v>
      </c>
      <c r="D476" s="101" t="n">
        <v>30</v>
      </c>
      <c r="E476" s="101" t="n">
        <v>54</v>
      </c>
      <c r="F476" s="101" t="s">
        <v>252</v>
      </c>
      <c r="G476" s="101" t="str">
        <f aca="false">E476&amp;""&amp;F476</f>
        <v>54Zn</v>
      </c>
      <c r="H476" s="101" t="n">
        <v>-7416.01</v>
      </c>
      <c r="I476" s="101"/>
      <c r="J476" s="101" t="n">
        <v>350.01</v>
      </c>
      <c r="K476" s="101"/>
      <c r="L476" s="101" t="n">
        <v>-1480</v>
      </c>
      <c r="M476" s="101"/>
      <c r="N476" s="101"/>
      <c r="O476" s="101" t="n">
        <v>-4941.01</v>
      </c>
      <c r="P476" s="101" t="n">
        <v>14926.01</v>
      </c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</row>
    <row r="477" customFormat="false" ht="15.75" hidden="false" customHeight="true" outlineLevel="0" collapsed="false">
      <c r="A477" s="101"/>
      <c r="B477" s="101" t="n">
        <v>17</v>
      </c>
      <c r="C477" s="101" t="n">
        <v>36</v>
      </c>
      <c r="D477" s="101" t="n">
        <v>19</v>
      </c>
      <c r="E477" s="101" t="n">
        <v>55</v>
      </c>
      <c r="F477" s="101" t="s">
        <v>241</v>
      </c>
      <c r="G477" s="101" t="str">
        <f aca="false">E477&amp;""&amp;F477</f>
        <v>55K</v>
      </c>
      <c r="H477" s="101" t="n">
        <v>708.01</v>
      </c>
      <c r="I477" s="101" t="n">
        <v>2361.01</v>
      </c>
      <c r="J477" s="101"/>
      <c r="K477" s="101" t="n">
        <v>3754.01</v>
      </c>
      <c r="L477" s="101"/>
      <c r="M477" s="101" t="n">
        <v>19058.01</v>
      </c>
      <c r="N477" s="101" t="n">
        <v>30684.01</v>
      </c>
      <c r="O477" s="101" t="n">
        <v>-16192.01</v>
      </c>
      <c r="P477" s="101"/>
      <c r="Q477" s="101" t="n">
        <v>17414.01</v>
      </c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</row>
    <row r="478" customFormat="false" ht="15.75" hidden="false" customHeight="true" outlineLevel="0" collapsed="false">
      <c r="A478" s="101"/>
      <c r="B478" s="101" t="n">
        <v>15</v>
      </c>
      <c r="C478" s="101" t="n">
        <v>35</v>
      </c>
      <c r="D478" s="101" t="n">
        <v>20</v>
      </c>
      <c r="E478" s="101" t="n">
        <v>55</v>
      </c>
      <c r="F478" s="101" t="s">
        <v>242</v>
      </c>
      <c r="G478" s="101" t="str">
        <f aca="false">E478&amp;""&amp;F478</f>
        <v>55Ca</v>
      </c>
      <c r="H478" s="101" t="n">
        <v>-18350.01</v>
      </c>
      <c r="I478" s="101" t="n">
        <v>1644.01</v>
      </c>
      <c r="J478" s="101" t="n">
        <v>20637.01</v>
      </c>
      <c r="K478" s="101" t="n">
        <v>6036.01</v>
      </c>
      <c r="L478" s="101" t="n">
        <v>39719.01</v>
      </c>
      <c r="M478" s="101" t="n">
        <v>11626.01</v>
      </c>
      <c r="N478" s="101" t="n">
        <v>23317.01</v>
      </c>
      <c r="O478" s="101" t="n">
        <v>-14907.01</v>
      </c>
      <c r="P478" s="101"/>
      <c r="Q478" s="101" t="n">
        <v>7177.01</v>
      </c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</row>
    <row r="479" customFormat="false" ht="15.75" hidden="false" customHeight="true" outlineLevel="0" collapsed="false">
      <c r="A479" s="101"/>
      <c r="B479" s="101" t="n">
        <v>13</v>
      </c>
      <c r="C479" s="101" t="n">
        <v>34</v>
      </c>
      <c r="D479" s="101" t="n">
        <v>21</v>
      </c>
      <c r="E479" s="101" t="n">
        <v>55</v>
      </c>
      <c r="F479" s="101" t="s">
        <v>243</v>
      </c>
      <c r="G479" s="101" t="str">
        <f aca="false">E479&amp;""&amp;F479</f>
        <v>55Sc</v>
      </c>
      <c r="H479" s="101" t="n">
        <v>-29976.509</v>
      </c>
      <c r="I479" s="101" t="n">
        <v>4448.84</v>
      </c>
      <c r="J479" s="101" t="n">
        <v>12488.01</v>
      </c>
      <c r="K479" s="101" t="n">
        <v>8011.72</v>
      </c>
      <c r="L479" s="101" t="n">
        <v>32874.01</v>
      </c>
      <c r="M479" s="101" t="n">
        <v>11691.021</v>
      </c>
      <c r="N479" s="101" t="n">
        <v>19167.11</v>
      </c>
      <c r="O479" s="101" t="n">
        <v>-9885.39</v>
      </c>
      <c r="P479" s="101" t="n">
        <v>-32263.01</v>
      </c>
      <c r="Q479" s="101" t="n">
        <v>7549.23</v>
      </c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</row>
    <row r="480" customFormat="false" ht="15.75" hidden="false" customHeight="true" outlineLevel="0" collapsed="false">
      <c r="A480" s="101"/>
      <c r="B480" s="101" t="n">
        <v>11</v>
      </c>
      <c r="C480" s="101" t="n">
        <v>33</v>
      </c>
      <c r="D480" s="101" t="n">
        <v>22</v>
      </c>
      <c r="E480" s="101" t="n">
        <v>55</v>
      </c>
      <c r="F480" s="101" t="s">
        <v>244</v>
      </c>
      <c r="G480" s="101" t="str">
        <f aca="false">E480&amp;""&amp;F480</f>
        <v>55Ti</v>
      </c>
      <c r="H480" s="101" t="n">
        <v>-41667.53</v>
      </c>
      <c r="I480" s="101" t="n">
        <v>4141.79</v>
      </c>
      <c r="J480" s="101" t="n">
        <v>15357.51</v>
      </c>
      <c r="K480" s="101" t="n">
        <v>10980.17</v>
      </c>
      <c r="L480" s="101" t="n">
        <v>27788.01</v>
      </c>
      <c r="M480" s="101" t="n">
        <v>7476.09</v>
      </c>
      <c r="N480" s="101" t="n">
        <v>13441.11</v>
      </c>
      <c r="O480" s="101" t="n">
        <v>-7753.92</v>
      </c>
      <c r="P480" s="101" t="n">
        <v>-24179.01</v>
      </c>
      <c r="Q480" s="101" t="n">
        <v>153.26</v>
      </c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</row>
    <row r="481" customFormat="false" ht="15.75" hidden="false" customHeight="true" outlineLevel="0" collapsed="false">
      <c r="A481" s="101"/>
      <c r="B481" s="101" t="n">
        <v>9</v>
      </c>
      <c r="C481" s="101" t="n">
        <v>32</v>
      </c>
      <c r="D481" s="101" t="n">
        <v>23</v>
      </c>
      <c r="E481" s="101" t="n">
        <v>55</v>
      </c>
      <c r="F481" s="101" t="s">
        <v>245</v>
      </c>
      <c r="G481" s="101" t="str">
        <f aca="false">E481&amp;""&amp;F481</f>
        <v>55V</v>
      </c>
      <c r="H481" s="101" t="n">
        <v>-49143.62</v>
      </c>
      <c r="I481" s="101" t="n">
        <v>7322.83</v>
      </c>
      <c r="J481" s="101" t="n">
        <v>10835.54</v>
      </c>
      <c r="K481" s="101" t="n">
        <v>13436.26</v>
      </c>
      <c r="L481" s="101" t="n">
        <v>25614.14</v>
      </c>
      <c r="M481" s="101" t="n">
        <v>5965.023</v>
      </c>
      <c r="N481" s="101" t="n">
        <v>8568.11</v>
      </c>
      <c r="O481" s="101" t="n">
        <v>-8339.72</v>
      </c>
      <c r="P481" s="101" t="n">
        <v>-22833.6</v>
      </c>
      <c r="Q481" s="101" t="n">
        <v>-281.24</v>
      </c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</row>
    <row r="482" customFormat="false" ht="15.75" hidden="false" customHeight="true" outlineLevel="0" collapsed="false">
      <c r="A482" s="101"/>
      <c r="B482" s="101" t="n">
        <v>7</v>
      </c>
      <c r="C482" s="101" t="n">
        <v>31</v>
      </c>
      <c r="D482" s="101" t="n">
        <v>24</v>
      </c>
      <c r="E482" s="101" t="n">
        <v>55</v>
      </c>
      <c r="F482" s="101" t="s">
        <v>246</v>
      </c>
      <c r="G482" s="101" t="str">
        <f aca="false">E482&amp;""&amp;F482</f>
        <v>55Cr</v>
      </c>
      <c r="H482" s="101" t="n">
        <v>-55108.643</v>
      </c>
      <c r="I482" s="101" t="n">
        <v>6246.26</v>
      </c>
      <c r="J482" s="101" t="n">
        <v>12505.51</v>
      </c>
      <c r="K482" s="101" t="n">
        <v>15965.38</v>
      </c>
      <c r="L482" s="101" t="n">
        <v>22856.59</v>
      </c>
      <c r="M482" s="101" t="n">
        <v>2603.082</v>
      </c>
      <c r="N482" s="101" t="n">
        <v>2371.99</v>
      </c>
      <c r="O482" s="101" t="n">
        <v>-7801.7</v>
      </c>
      <c r="P482" s="101" t="n">
        <v>-16800.56</v>
      </c>
      <c r="Q482" s="101" t="n">
        <v>-7623.44</v>
      </c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</row>
    <row r="483" customFormat="false" ht="15.75" hidden="false" customHeight="true" outlineLevel="0" collapsed="false">
      <c r="A483" s="101"/>
      <c r="B483" s="101" t="n">
        <v>5</v>
      </c>
      <c r="C483" s="101" t="n">
        <v>30</v>
      </c>
      <c r="D483" s="101" t="n">
        <v>25</v>
      </c>
      <c r="E483" s="101" t="n">
        <v>55</v>
      </c>
      <c r="F483" s="101" t="s">
        <v>247</v>
      </c>
      <c r="G483" s="101" t="str">
        <f aca="false">E483&amp;""&amp;F483</f>
        <v>55Mn</v>
      </c>
      <c r="H483" s="101" t="n">
        <v>-57711.725</v>
      </c>
      <c r="I483" s="101" t="n">
        <v>10226.52</v>
      </c>
      <c r="J483" s="101" t="n">
        <v>8067</v>
      </c>
      <c r="K483" s="101" t="n">
        <v>19165.31</v>
      </c>
      <c r="L483" s="101" t="n">
        <v>20439.68</v>
      </c>
      <c r="M483" s="101" t="n">
        <v>-231.088</v>
      </c>
      <c r="N483" s="101" t="n">
        <v>-3682.47</v>
      </c>
      <c r="O483" s="101" t="n">
        <v>-7932.96</v>
      </c>
      <c r="P483" s="101" t="n">
        <v>-15108.59</v>
      </c>
      <c r="Q483" s="101" t="n">
        <v>-9529.18</v>
      </c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</row>
    <row r="484" customFormat="false" ht="15.75" hidden="false" customHeight="true" outlineLevel="0" collapsed="false">
      <c r="A484" s="101"/>
      <c r="B484" s="101" t="n">
        <v>3</v>
      </c>
      <c r="C484" s="101" t="n">
        <v>29</v>
      </c>
      <c r="D484" s="101" t="n">
        <v>26</v>
      </c>
      <c r="E484" s="101" t="n">
        <v>55</v>
      </c>
      <c r="F484" s="101" t="s">
        <v>248</v>
      </c>
      <c r="G484" s="101" t="str">
        <f aca="false">E484&amp;""&amp;F484</f>
        <v>55Fe</v>
      </c>
      <c r="H484" s="101" t="n">
        <v>-57480.637</v>
      </c>
      <c r="I484" s="101" t="n">
        <v>9298.09</v>
      </c>
      <c r="J484" s="101" t="n">
        <v>9213.08</v>
      </c>
      <c r="K484" s="101" t="n">
        <v>22676.54</v>
      </c>
      <c r="L484" s="101" t="n">
        <v>16772.68</v>
      </c>
      <c r="M484" s="101" t="n">
        <v>-3451.379</v>
      </c>
      <c r="N484" s="101" t="n">
        <v>-12145.41</v>
      </c>
      <c r="O484" s="101" t="n">
        <v>-8454.5</v>
      </c>
      <c r="P484" s="101" t="n">
        <v>-7835.91</v>
      </c>
      <c r="Q484" s="101" t="n">
        <v>-17542.63</v>
      </c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</row>
    <row r="485" customFormat="false" ht="15.75" hidden="false" customHeight="true" outlineLevel="0" collapsed="false">
      <c r="A485" s="101"/>
      <c r="B485" s="101" t="n">
        <v>1</v>
      </c>
      <c r="C485" s="101" t="n">
        <v>28</v>
      </c>
      <c r="D485" s="101" t="n">
        <v>27</v>
      </c>
      <c r="E485" s="101" t="n">
        <v>55</v>
      </c>
      <c r="F485" s="101" t="s">
        <v>249</v>
      </c>
      <c r="G485" s="101" t="str">
        <f aca="false">E485&amp;""&amp;F485</f>
        <v>55Co</v>
      </c>
      <c r="H485" s="101" t="n">
        <v>-54029.258</v>
      </c>
      <c r="I485" s="101" t="n">
        <v>14091.26</v>
      </c>
      <c r="J485" s="101" t="n">
        <v>5064.36</v>
      </c>
      <c r="K485" s="101" t="n">
        <v>27513.27</v>
      </c>
      <c r="L485" s="101" t="n">
        <v>13918.15</v>
      </c>
      <c r="M485" s="101" t="n">
        <v>-8694.034</v>
      </c>
      <c r="N485" s="101" t="n">
        <v>-22393.86</v>
      </c>
      <c r="O485" s="101" t="n">
        <v>-8210.68</v>
      </c>
      <c r="P485" s="101" t="n">
        <v>-5761.71</v>
      </c>
      <c r="Q485" s="101" t="n">
        <v>-22877.66</v>
      </c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</row>
    <row r="486" customFormat="false" ht="15.75" hidden="false" customHeight="true" outlineLevel="0" collapsed="false">
      <c r="A486" s="101"/>
      <c r="B486" s="101" t="n">
        <v>-1</v>
      </c>
      <c r="C486" s="101" t="n">
        <v>27</v>
      </c>
      <c r="D486" s="101" t="n">
        <v>28</v>
      </c>
      <c r="E486" s="101" t="n">
        <v>55</v>
      </c>
      <c r="F486" s="101" t="s">
        <v>250</v>
      </c>
      <c r="G486" s="101" t="str">
        <f aca="false">E486&amp;""&amp;F486</f>
        <v>55Ni</v>
      </c>
      <c r="H486" s="101" t="n">
        <v>-45335.224</v>
      </c>
      <c r="I486" s="101" t="n">
        <v>14183.62</v>
      </c>
      <c r="J486" s="101" t="n">
        <v>4614.87</v>
      </c>
      <c r="K486" s="101" t="n">
        <v>31847.03</v>
      </c>
      <c r="L486" s="101" t="n">
        <v>8966.43</v>
      </c>
      <c r="M486" s="101" t="n">
        <v>-13699.825</v>
      </c>
      <c r="N486" s="101" t="n">
        <v>-30413.01</v>
      </c>
      <c r="O486" s="101" t="n">
        <v>-7557.81</v>
      </c>
      <c r="P486" s="101" t="n">
        <v>3629.67</v>
      </c>
      <c r="Q486" s="101" t="n">
        <v>-31665.01</v>
      </c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</row>
    <row r="487" customFormat="false" ht="15.75" hidden="false" customHeight="true" outlineLevel="0" collapsed="false">
      <c r="A487" s="101"/>
      <c r="B487" s="101" t="n">
        <v>-3</v>
      </c>
      <c r="C487" s="101" t="n">
        <v>26</v>
      </c>
      <c r="D487" s="101" t="n">
        <v>29</v>
      </c>
      <c r="E487" s="101" t="n">
        <v>55</v>
      </c>
      <c r="F487" s="101" t="s">
        <v>251</v>
      </c>
      <c r="G487" s="101" t="str">
        <f aca="false">E487&amp;""&amp;F487</f>
        <v>55Cu</v>
      </c>
      <c r="H487" s="101" t="n">
        <v>-31635.399</v>
      </c>
      <c r="I487" s="101" t="n">
        <v>17966.01</v>
      </c>
      <c r="J487" s="101" t="n">
        <v>-298.55</v>
      </c>
      <c r="K487" s="101" t="n">
        <v>33424.01</v>
      </c>
      <c r="L487" s="101" t="n">
        <v>3554.71</v>
      </c>
      <c r="M487" s="101" t="n">
        <v>-16713.01</v>
      </c>
      <c r="N487" s="101"/>
      <c r="O487" s="101" t="n">
        <v>-6718.17</v>
      </c>
      <c r="P487" s="101" t="n">
        <v>9084.95</v>
      </c>
      <c r="Q487" s="101" t="n">
        <v>-32291.01</v>
      </c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</row>
    <row r="488" customFormat="false" ht="15.75" hidden="false" customHeight="true" outlineLevel="0" collapsed="false">
      <c r="A488" s="101"/>
      <c r="B488" s="101" t="n">
        <v>-5</v>
      </c>
      <c r="C488" s="101" t="n">
        <v>25</v>
      </c>
      <c r="D488" s="101" t="n">
        <v>30</v>
      </c>
      <c r="E488" s="101" t="n">
        <v>55</v>
      </c>
      <c r="F488" s="101" t="s">
        <v>252</v>
      </c>
      <c r="G488" s="101" t="str">
        <f aca="false">E488&amp;""&amp;F488</f>
        <v>55Zn</v>
      </c>
      <c r="H488" s="101" t="n">
        <v>-14923.01</v>
      </c>
      <c r="I488" s="101" t="n">
        <v>15578.01</v>
      </c>
      <c r="J488" s="101" t="n">
        <v>470.01</v>
      </c>
      <c r="K488" s="101"/>
      <c r="L488" s="101" t="n">
        <v>-130.01</v>
      </c>
      <c r="M488" s="101"/>
      <c r="N488" s="101"/>
      <c r="O488" s="101" t="n">
        <v>-4409.01</v>
      </c>
      <c r="P488" s="101" t="n">
        <v>17011.01</v>
      </c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</row>
    <row r="489" customFormat="false" ht="15.75" hidden="false" customHeight="true" outlineLevel="0" collapsed="false">
      <c r="A489" s="101"/>
      <c r="B489" s="101" t="n">
        <v>18</v>
      </c>
      <c r="C489" s="101" t="n">
        <v>37</v>
      </c>
      <c r="D489" s="101" t="n">
        <v>19</v>
      </c>
      <c r="E489" s="101" t="n">
        <v>56</v>
      </c>
      <c r="F489" s="101" t="s">
        <v>241</v>
      </c>
      <c r="G489" s="101" t="str">
        <f aca="false">E489&amp;""&amp;F489</f>
        <v>56K</v>
      </c>
      <c r="H489" s="101" t="n">
        <v>7927.01</v>
      </c>
      <c r="I489" s="101" t="n">
        <v>852.01</v>
      </c>
      <c r="J489" s="101"/>
      <c r="K489" s="101" t="n">
        <v>3213.01</v>
      </c>
      <c r="L489" s="101"/>
      <c r="M489" s="101" t="n">
        <v>21825.01</v>
      </c>
      <c r="N489" s="101" t="n">
        <v>32658.01</v>
      </c>
      <c r="O489" s="101"/>
      <c r="P489" s="101"/>
      <c r="Q489" s="101" t="n">
        <v>18206.01</v>
      </c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</row>
    <row r="490" customFormat="false" ht="15.75" hidden="false" customHeight="true" outlineLevel="0" collapsed="false">
      <c r="A490" s="101"/>
      <c r="B490" s="101" t="n">
        <v>16</v>
      </c>
      <c r="C490" s="101" t="n">
        <v>36</v>
      </c>
      <c r="D490" s="101" t="n">
        <v>20</v>
      </c>
      <c r="E490" s="101" t="n">
        <v>56</v>
      </c>
      <c r="F490" s="101" t="s">
        <v>242</v>
      </c>
      <c r="G490" s="101" t="str">
        <f aca="false">E490&amp;""&amp;F490</f>
        <v>56Ca</v>
      </c>
      <c r="H490" s="101" t="n">
        <v>-13898.01</v>
      </c>
      <c r="I490" s="101" t="n">
        <v>3619.01</v>
      </c>
      <c r="J490" s="101" t="n">
        <v>21895.01</v>
      </c>
      <c r="K490" s="101" t="n">
        <v>5263.01</v>
      </c>
      <c r="L490" s="101"/>
      <c r="M490" s="101" t="n">
        <v>10833.01</v>
      </c>
      <c r="N490" s="101" t="n">
        <v>25307.01</v>
      </c>
      <c r="O490" s="101" t="n">
        <v>-15354.01</v>
      </c>
      <c r="P490" s="101"/>
      <c r="Q490" s="101" t="n">
        <v>8007.01</v>
      </c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</row>
    <row r="491" customFormat="false" ht="15.75" hidden="false" customHeight="true" outlineLevel="0" collapsed="false">
      <c r="A491" s="101"/>
      <c r="B491" s="101" t="n">
        <v>14</v>
      </c>
      <c r="C491" s="101" t="n">
        <v>35</v>
      </c>
      <c r="D491" s="101" t="n">
        <v>21</v>
      </c>
      <c r="E491" s="101" t="n">
        <v>56</v>
      </c>
      <c r="F491" s="101" t="s">
        <v>243</v>
      </c>
      <c r="G491" s="101" t="str">
        <f aca="false">E491&amp;""&amp;F491</f>
        <v>56Sc</v>
      </c>
      <c r="H491" s="101" t="n">
        <v>-24731.01</v>
      </c>
      <c r="I491" s="101" t="n">
        <v>2826.01</v>
      </c>
      <c r="J491" s="101" t="n">
        <v>13670.01</v>
      </c>
      <c r="K491" s="101" t="n">
        <v>7275.01</v>
      </c>
      <c r="L491" s="101" t="n">
        <v>34307.01</v>
      </c>
      <c r="M491" s="101" t="n">
        <v>14474.01</v>
      </c>
      <c r="N491" s="101" t="n">
        <v>21392.01</v>
      </c>
      <c r="O491" s="101" t="n">
        <v>-10613.01</v>
      </c>
      <c r="P491" s="101" t="n">
        <v>-32728.01</v>
      </c>
      <c r="Q491" s="101" t="n">
        <v>8865.01</v>
      </c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</row>
    <row r="492" customFormat="false" ht="15.75" hidden="false" customHeight="true" outlineLevel="0" collapsed="false">
      <c r="A492" s="101"/>
      <c r="B492" s="101" t="n">
        <v>12</v>
      </c>
      <c r="C492" s="101" t="n">
        <v>34</v>
      </c>
      <c r="D492" s="101" t="n">
        <v>22</v>
      </c>
      <c r="E492" s="101" t="n">
        <v>56</v>
      </c>
      <c r="F492" s="101" t="s">
        <v>244</v>
      </c>
      <c r="G492" s="101" t="str">
        <f aca="false">E492&amp;""&amp;F492</f>
        <v>56Ti</v>
      </c>
      <c r="H492" s="101" t="n">
        <v>-39205.322</v>
      </c>
      <c r="I492" s="101" t="n">
        <v>5609.11</v>
      </c>
      <c r="J492" s="101" t="n">
        <v>16517.78</v>
      </c>
      <c r="K492" s="101" t="n">
        <v>9750.9</v>
      </c>
      <c r="L492" s="101" t="n">
        <v>29006.01</v>
      </c>
      <c r="M492" s="101" t="n">
        <v>6917.78</v>
      </c>
      <c r="N492" s="101" t="n">
        <v>16075.92</v>
      </c>
      <c r="O492" s="101" t="n">
        <v>-7367.23</v>
      </c>
      <c r="P492" s="101" t="n">
        <v>-28144.01</v>
      </c>
      <c r="Q492" s="101" t="n">
        <v>1866.98</v>
      </c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</row>
    <row r="493" customFormat="false" ht="15.75" hidden="false" customHeight="true" outlineLevel="0" collapsed="false">
      <c r="A493" s="101"/>
      <c r="B493" s="101" t="n">
        <v>10</v>
      </c>
      <c r="C493" s="101" t="n">
        <v>33</v>
      </c>
      <c r="D493" s="101" t="n">
        <v>23</v>
      </c>
      <c r="E493" s="101" t="n">
        <v>56</v>
      </c>
      <c r="F493" s="101" t="s">
        <v>245</v>
      </c>
      <c r="G493" s="101" t="str">
        <f aca="false">E493&amp;""&amp;F493</f>
        <v>56V</v>
      </c>
      <c r="H493" s="101" t="n">
        <v>-46123.102</v>
      </c>
      <c r="I493" s="101" t="n">
        <v>5050.8</v>
      </c>
      <c r="J493" s="101" t="n">
        <v>11744.54</v>
      </c>
      <c r="K493" s="101" t="n">
        <v>12373.63</v>
      </c>
      <c r="L493" s="101" t="n">
        <v>27102.05</v>
      </c>
      <c r="M493" s="101" t="n">
        <v>9158.143</v>
      </c>
      <c r="N493" s="101" t="n">
        <v>10787.74</v>
      </c>
      <c r="O493" s="101" t="n">
        <v>-8381.51</v>
      </c>
      <c r="P493" s="101" t="n">
        <v>-23435.56</v>
      </c>
      <c r="Q493" s="101" t="n">
        <v>914.22</v>
      </c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</row>
    <row r="494" customFormat="false" ht="15.75" hidden="false" customHeight="true" outlineLevel="0" collapsed="false">
      <c r="A494" s="101"/>
      <c r="B494" s="101" t="n">
        <v>8</v>
      </c>
      <c r="C494" s="101" t="n">
        <v>32</v>
      </c>
      <c r="D494" s="101" t="n">
        <v>24</v>
      </c>
      <c r="E494" s="101" t="n">
        <v>56</v>
      </c>
      <c r="F494" s="101" t="s">
        <v>246</v>
      </c>
      <c r="G494" s="101" t="str">
        <f aca="false">E494&amp;""&amp;F494</f>
        <v>56Cr</v>
      </c>
      <c r="H494" s="101" t="n">
        <v>-55281.245</v>
      </c>
      <c r="I494" s="101" t="n">
        <v>8243.92</v>
      </c>
      <c r="J494" s="101" t="n">
        <v>13426.6</v>
      </c>
      <c r="K494" s="101" t="n">
        <v>14490.18</v>
      </c>
      <c r="L494" s="101" t="n">
        <v>24262.13</v>
      </c>
      <c r="M494" s="101" t="n">
        <v>1629.6</v>
      </c>
      <c r="N494" s="101" t="n">
        <v>5325.18</v>
      </c>
      <c r="O494" s="101" t="n">
        <v>-8237.32</v>
      </c>
      <c r="P494" s="101" t="n">
        <v>-20902.69</v>
      </c>
      <c r="Q494" s="101" t="n">
        <v>-5640.84</v>
      </c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</row>
    <row r="495" customFormat="false" ht="15.75" hidden="false" customHeight="true" outlineLevel="0" collapsed="false">
      <c r="A495" s="101"/>
      <c r="B495" s="101" t="n">
        <v>6</v>
      </c>
      <c r="C495" s="101" t="n">
        <v>31</v>
      </c>
      <c r="D495" s="101" t="n">
        <v>25</v>
      </c>
      <c r="E495" s="101" t="n">
        <v>56</v>
      </c>
      <c r="F495" s="101" t="s">
        <v>247</v>
      </c>
      <c r="G495" s="101" t="str">
        <f aca="false">E495&amp;""&amp;F495</f>
        <v>56Mn</v>
      </c>
      <c r="H495" s="101" t="n">
        <v>-56910.845</v>
      </c>
      <c r="I495" s="101" t="n">
        <v>7270.44</v>
      </c>
      <c r="J495" s="101" t="n">
        <v>9091.17</v>
      </c>
      <c r="K495" s="101" t="n">
        <v>17496.96</v>
      </c>
      <c r="L495" s="101" t="n">
        <v>21596.68</v>
      </c>
      <c r="M495" s="101" t="n">
        <v>3695.577</v>
      </c>
      <c r="N495" s="101" t="n">
        <v>-871.05</v>
      </c>
      <c r="O495" s="101" t="n">
        <v>-7892.15</v>
      </c>
      <c r="P495" s="101" t="n">
        <v>-15056.19</v>
      </c>
      <c r="Q495" s="101" t="n">
        <v>-7501.52</v>
      </c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</row>
    <row r="496" customFormat="false" ht="15.75" hidden="false" customHeight="true" outlineLevel="0" collapsed="false">
      <c r="A496" s="101"/>
      <c r="B496" s="101" t="n">
        <v>4</v>
      </c>
      <c r="C496" s="101" t="n">
        <v>30</v>
      </c>
      <c r="D496" s="101" t="n">
        <v>26</v>
      </c>
      <c r="E496" s="101" t="n">
        <v>56</v>
      </c>
      <c r="F496" s="101" t="s">
        <v>248</v>
      </c>
      <c r="G496" s="101" t="str">
        <f aca="false">E496&amp;""&amp;F496</f>
        <v>56Fe</v>
      </c>
      <c r="H496" s="101" t="n">
        <v>-60606.422</v>
      </c>
      <c r="I496" s="101" t="n">
        <v>11197.1</v>
      </c>
      <c r="J496" s="101" t="n">
        <v>10183.67</v>
      </c>
      <c r="K496" s="101" t="n">
        <v>20495.19</v>
      </c>
      <c r="L496" s="101" t="n">
        <v>18250.67</v>
      </c>
      <c r="M496" s="101" t="n">
        <v>-4566.624</v>
      </c>
      <c r="N496" s="101" t="n">
        <v>-6699.51</v>
      </c>
      <c r="O496" s="101" t="n">
        <v>-7613.25</v>
      </c>
      <c r="P496" s="101" t="n">
        <v>-12786.75</v>
      </c>
      <c r="Q496" s="101" t="n">
        <v>-14648.48</v>
      </c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</row>
    <row r="497" customFormat="false" ht="15.75" hidden="false" customHeight="true" outlineLevel="0" collapsed="false">
      <c r="A497" s="101"/>
      <c r="B497" s="101" t="n">
        <v>2</v>
      </c>
      <c r="C497" s="101" t="n">
        <v>29</v>
      </c>
      <c r="D497" s="101" t="n">
        <v>27</v>
      </c>
      <c r="E497" s="101" t="n">
        <v>56</v>
      </c>
      <c r="F497" s="101" t="s">
        <v>249</v>
      </c>
      <c r="G497" s="101" t="str">
        <f aca="false">E497&amp;""&amp;F497</f>
        <v>56Co</v>
      </c>
      <c r="H497" s="101" t="n">
        <v>-56039.798</v>
      </c>
      <c r="I497" s="101" t="n">
        <v>10081.86</v>
      </c>
      <c r="J497" s="101" t="n">
        <v>5848.13</v>
      </c>
      <c r="K497" s="101" t="n">
        <v>24173.11</v>
      </c>
      <c r="L497" s="101" t="n">
        <v>15061.22</v>
      </c>
      <c r="M497" s="101" t="n">
        <v>-2132.889</v>
      </c>
      <c r="N497" s="101" t="n">
        <v>-17802.01</v>
      </c>
      <c r="O497" s="101" t="n">
        <v>-7757.86</v>
      </c>
      <c r="P497" s="101" t="n">
        <v>-5617.04</v>
      </c>
      <c r="Q497" s="101" t="n">
        <v>-18775.89</v>
      </c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</row>
    <row r="498" customFormat="false" ht="15.75" hidden="false" customHeight="true" outlineLevel="0" collapsed="false">
      <c r="A498" s="101"/>
      <c r="B498" s="101" t="n">
        <v>0</v>
      </c>
      <c r="C498" s="101" t="n">
        <v>28</v>
      </c>
      <c r="D498" s="101" t="n">
        <v>28</v>
      </c>
      <c r="E498" s="101" t="n">
        <v>56</v>
      </c>
      <c r="F498" s="101" t="s">
        <v>250</v>
      </c>
      <c r="G498" s="101" t="str">
        <f aca="false">E498&amp;""&amp;F498</f>
        <v>56Ni</v>
      </c>
      <c r="H498" s="101" t="n">
        <v>-53906.909</v>
      </c>
      <c r="I498" s="101" t="n">
        <v>16643</v>
      </c>
      <c r="J498" s="101" t="n">
        <v>7166.62</v>
      </c>
      <c r="K498" s="101" t="n">
        <v>30826.63</v>
      </c>
      <c r="L498" s="101" t="n">
        <v>12230.98</v>
      </c>
      <c r="M498" s="101" t="n">
        <v>-15669.01</v>
      </c>
      <c r="N498" s="101" t="n">
        <v>-28328.01</v>
      </c>
      <c r="O498" s="101" t="n">
        <v>-7999.53</v>
      </c>
      <c r="P498" s="101" t="n">
        <v>-3715.24</v>
      </c>
      <c r="Q498" s="101" t="n">
        <v>-30342.83</v>
      </c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</row>
    <row r="499" customFormat="false" ht="15.75" hidden="false" customHeight="true" outlineLevel="0" collapsed="false">
      <c r="A499" s="101"/>
      <c r="B499" s="101" t="n">
        <v>-2</v>
      </c>
      <c r="C499" s="101" t="n">
        <v>27</v>
      </c>
      <c r="D499" s="101" t="n">
        <v>29</v>
      </c>
      <c r="E499" s="101" t="n">
        <v>56</v>
      </c>
      <c r="F499" s="101" t="s">
        <v>251</v>
      </c>
      <c r="G499" s="101" t="str">
        <f aca="false">E499&amp;""&amp;F499</f>
        <v>56Cu</v>
      </c>
      <c r="H499" s="101" t="n">
        <v>-38238.01</v>
      </c>
      <c r="I499" s="101" t="n">
        <v>14674.01</v>
      </c>
      <c r="J499" s="101" t="n">
        <v>192.01</v>
      </c>
      <c r="K499" s="101" t="n">
        <v>32639.01</v>
      </c>
      <c r="L499" s="101" t="n">
        <v>4806.01</v>
      </c>
      <c r="M499" s="101" t="n">
        <v>-12659.01</v>
      </c>
      <c r="N499" s="101" t="n">
        <v>-33916.01</v>
      </c>
      <c r="O499" s="101" t="n">
        <v>-6673.01</v>
      </c>
      <c r="P499" s="101" t="n">
        <v>8502.01</v>
      </c>
      <c r="Q499" s="101" t="n">
        <v>-31387.01</v>
      </c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</row>
    <row r="500" customFormat="false" ht="15.75" hidden="false" customHeight="true" outlineLevel="0" collapsed="false">
      <c r="A500" s="101"/>
      <c r="B500" s="101" t="n">
        <v>-4</v>
      </c>
      <c r="C500" s="101" t="n">
        <v>26</v>
      </c>
      <c r="D500" s="101" t="n">
        <v>30</v>
      </c>
      <c r="E500" s="101" t="n">
        <v>56</v>
      </c>
      <c r="F500" s="101" t="s">
        <v>252</v>
      </c>
      <c r="G500" s="101" t="str">
        <f aca="false">E500&amp;""&amp;F500</f>
        <v>56Zn</v>
      </c>
      <c r="H500" s="101" t="n">
        <v>-25579.01</v>
      </c>
      <c r="I500" s="101" t="n">
        <v>18728.01</v>
      </c>
      <c r="J500" s="101" t="n">
        <v>1232.01</v>
      </c>
      <c r="K500" s="101" t="n">
        <v>34306.01</v>
      </c>
      <c r="L500" s="101" t="n">
        <v>934.01</v>
      </c>
      <c r="M500" s="101" t="n">
        <v>-21257.01</v>
      </c>
      <c r="N500" s="101"/>
      <c r="O500" s="101" t="n">
        <v>-4530.01</v>
      </c>
      <c r="P500" s="101" t="n">
        <v>12467.01</v>
      </c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</row>
    <row r="501" customFormat="false" ht="15.75" hidden="false" customHeight="true" outlineLevel="0" collapsed="false">
      <c r="A501" s="101"/>
      <c r="B501" s="101" t="n">
        <v>-6</v>
      </c>
      <c r="C501" s="101" t="n">
        <v>25</v>
      </c>
      <c r="D501" s="101" t="n">
        <v>31</v>
      </c>
      <c r="E501" s="101" t="n">
        <v>56</v>
      </c>
      <c r="F501" s="101" t="s">
        <v>253</v>
      </c>
      <c r="G501" s="101" t="str">
        <f aca="false">E501&amp;""&amp;F501</f>
        <v>56Ga</v>
      </c>
      <c r="H501" s="101" t="n">
        <v>-4322.01</v>
      </c>
      <c r="I501" s="101"/>
      <c r="J501" s="101" t="n">
        <v>-3311.01</v>
      </c>
      <c r="K501" s="101"/>
      <c r="L501" s="101" t="n">
        <v>-2841.01</v>
      </c>
      <c r="M501" s="101"/>
      <c r="N501" s="101"/>
      <c r="O501" s="101" t="n">
        <v>-3682.01</v>
      </c>
      <c r="P501" s="101" t="n">
        <v>20024.01</v>
      </c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</row>
    <row r="502" customFormat="false" ht="15.75" hidden="false" customHeight="true" outlineLevel="0" collapsed="false">
      <c r="A502" s="101"/>
      <c r="B502" s="101" t="n">
        <v>17</v>
      </c>
      <c r="C502" s="101" t="n">
        <v>37</v>
      </c>
      <c r="D502" s="101" t="n">
        <v>20</v>
      </c>
      <c r="E502" s="101" t="n">
        <v>57</v>
      </c>
      <c r="F502" s="101" t="s">
        <v>242</v>
      </c>
      <c r="G502" s="101" t="str">
        <f aca="false">E502&amp;""&amp;F502</f>
        <v>57Ca</v>
      </c>
      <c r="H502" s="101" t="n">
        <v>-6874.01</v>
      </c>
      <c r="I502" s="101" t="n">
        <v>1048.01</v>
      </c>
      <c r="J502" s="101" t="n">
        <v>22090.01</v>
      </c>
      <c r="K502" s="101" t="n">
        <v>4667.01</v>
      </c>
      <c r="L502" s="101"/>
      <c r="M502" s="101" t="n">
        <v>13833.01</v>
      </c>
      <c r="N502" s="101" t="n">
        <v>26993.01</v>
      </c>
      <c r="O502" s="101" t="n">
        <v>-16090.01</v>
      </c>
      <c r="P502" s="101"/>
      <c r="Q502" s="101" t="n">
        <v>9785.01</v>
      </c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</row>
    <row r="503" customFormat="false" ht="15.75" hidden="false" customHeight="true" outlineLevel="0" collapsed="false">
      <c r="A503" s="101"/>
      <c r="B503" s="101" t="n">
        <v>15</v>
      </c>
      <c r="C503" s="101" t="n">
        <v>36</v>
      </c>
      <c r="D503" s="101" t="n">
        <v>21</v>
      </c>
      <c r="E503" s="101" t="n">
        <v>57</v>
      </c>
      <c r="F503" s="101" t="s">
        <v>243</v>
      </c>
      <c r="G503" s="101" t="str">
        <f aca="false">E503&amp;""&amp;F503</f>
        <v>57Sc</v>
      </c>
      <c r="H503" s="101" t="n">
        <v>-20707.01</v>
      </c>
      <c r="I503" s="101" t="n">
        <v>4047.01</v>
      </c>
      <c r="J503" s="101" t="n">
        <v>14098.01</v>
      </c>
      <c r="K503" s="101" t="n">
        <v>6873.01</v>
      </c>
      <c r="L503" s="101" t="n">
        <v>35993.01</v>
      </c>
      <c r="M503" s="101" t="n">
        <v>13160.01</v>
      </c>
      <c r="N503" s="101" t="n">
        <v>23521.01</v>
      </c>
      <c r="O503" s="101" t="n">
        <v>-11451.01</v>
      </c>
      <c r="P503" s="101" t="n">
        <v>-35923.01</v>
      </c>
      <c r="Q503" s="101" t="n">
        <v>10427.01</v>
      </c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</row>
    <row r="504" customFormat="false" ht="15.75" hidden="false" customHeight="true" outlineLevel="0" collapsed="false">
      <c r="A504" s="101"/>
      <c r="B504" s="101" t="n">
        <v>13</v>
      </c>
      <c r="C504" s="101" t="n">
        <v>35</v>
      </c>
      <c r="D504" s="101" t="n">
        <v>22</v>
      </c>
      <c r="E504" s="101" t="n">
        <v>57</v>
      </c>
      <c r="F504" s="101" t="s">
        <v>244</v>
      </c>
      <c r="G504" s="101" t="str">
        <f aca="false">E504&amp;""&amp;F504</f>
        <v>57Ti</v>
      </c>
      <c r="H504" s="101" t="n">
        <v>-33867.607</v>
      </c>
      <c r="I504" s="101" t="n">
        <v>2733.6</v>
      </c>
      <c r="J504" s="101" t="n">
        <v>16425.01</v>
      </c>
      <c r="K504" s="101" t="n">
        <v>8342.71</v>
      </c>
      <c r="L504" s="101" t="n">
        <v>30095.01</v>
      </c>
      <c r="M504" s="101" t="n">
        <v>10360.782</v>
      </c>
      <c r="N504" s="101" t="n">
        <v>18656.53</v>
      </c>
      <c r="O504" s="101" t="n">
        <v>-7835.01</v>
      </c>
      <c r="P504" s="101" t="n">
        <v>-27259.01</v>
      </c>
      <c r="Q504" s="101" t="n">
        <v>4184.18</v>
      </c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</row>
    <row r="505" customFormat="false" ht="15.75" hidden="false" customHeight="true" outlineLevel="0" collapsed="false">
      <c r="A505" s="101"/>
      <c r="B505" s="101" t="n">
        <v>11</v>
      </c>
      <c r="C505" s="101" t="n">
        <v>34</v>
      </c>
      <c r="D505" s="101" t="n">
        <v>23</v>
      </c>
      <c r="E505" s="101" t="n">
        <v>57</v>
      </c>
      <c r="F505" s="101" t="s">
        <v>245</v>
      </c>
      <c r="G505" s="101" t="str">
        <f aca="false">E505&amp;""&amp;F505</f>
        <v>57V</v>
      </c>
      <c r="H505" s="101" t="n">
        <v>-44228.389</v>
      </c>
      <c r="I505" s="101" t="n">
        <v>6176.6</v>
      </c>
      <c r="J505" s="101" t="n">
        <v>12312.04</v>
      </c>
      <c r="K505" s="101" t="n">
        <v>11227.4</v>
      </c>
      <c r="L505" s="101" t="n">
        <v>28829.82</v>
      </c>
      <c r="M505" s="101" t="n">
        <v>8295.751</v>
      </c>
      <c r="N505" s="101" t="n">
        <v>13257.74</v>
      </c>
      <c r="O505" s="101" t="n">
        <v>-8545.88</v>
      </c>
      <c r="P505" s="101" t="n">
        <v>-26786.01</v>
      </c>
      <c r="Q505" s="101" t="n">
        <v>2981.54</v>
      </c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</row>
    <row r="506" customFormat="false" ht="15.75" hidden="false" customHeight="true" outlineLevel="0" collapsed="false">
      <c r="A506" s="101"/>
      <c r="B506" s="101" t="n">
        <v>9</v>
      </c>
      <c r="C506" s="101" t="n">
        <v>33</v>
      </c>
      <c r="D506" s="101" t="n">
        <v>24</v>
      </c>
      <c r="E506" s="101" t="n">
        <v>57</v>
      </c>
      <c r="F506" s="101" t="s">
        <v>246</v>
      </c>
      <c r="G506" s="101" t="str">
        <f aca="false">E506&amp;""&amp;F506</f>
        <v>57Cr</v>
      </c>
      <c r="H506" s="101" t="n">
        <v>-52524.139</v>
      </c>
      <c r="I506" s="101" t="n">
        <v>5314.21</v>
      </c>
      <c r="J506" s="101" t="n">
        <v>13690.01</v>
      </c>
      <c r="K506" s="101" t="n">
        <v>13558.13</v>
      </c>
      <c r="L506" s="101" t="n">
        <v>25434.55</v>
      </c>
      <c r="M506" s="101" t="n">
        <v>4961.992</v>
      </c>
      <c r="N506" s="101" t="n">
        <v>7657.04</v>
      </c>
      <c r="O506" s="101" t="n">
        <v>-8119.06</v>
      </c>
      <c r="P506" s="101" t="n">
        <v>-20607.79</v>
      </c>
      <c r="Q506" s="101" t="n">
        <v>-3684.61</v>
      </c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</row>
    <row r="507" customFormat="false" ht="15.75" hidden="false" customHeight="true" outlineLevel="0" collapsed="false">
      <c r="A507" s="101"/>
      <c r="B507" s="101" t="n">
        <v>7</v>
      </c>
      <c r="C507" s="101" t="n">
        <v>32</v>
      </c>
      <c r="D507" s="101" t="n">
        <v>25</v>
      </c>
      <c r="E507" s="101" t="n">
        <v>57</v>
      </c>
      <c r="F507" s="101" t="s">
        <v>247</v>
      </c>
      <c r="G507" s="101" t="str">
        <f aca="false">E507&amp;""&amp;F507</f>
        <v>57Mn</v>
      </c>
      <c r="H507" s="101" t="n">
        <v>-57486.131</v>
      </c>
      <c r="I507" s="101" t="n">
        <v>8646.6</v>
      </c>
      <c r="J507" s="101" t="n">
        <v>9493.86</v>
      </c>
      <c r="K507" s="101" t="n">
        <v>15917.04</v>
      </c>
      <c r="L507" s="101" t="n">
        <v>22920.45</v>
      </c>
      <c r="M507" s="101" t="n">
        <v>2695.049</v>
      </c>
      <c r="N507" s="101" t="n">
        <v>1858.82</v>
      </c>
      <c r="O507" s="101" t="n">
        <v>-8061.06</v>
      </c>
      <c r="P507" s="101" t="n">
        <v>-18652</v>
      </c>
      <c r="Q507" s="101" t="n">
        <v>-4951.03</v>
      </c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</row>
    <row r="508" customFormat="false" ht="15.75" hidden="false" customHeight="true" outlineLevel="0" collapsed="false">
      <c r="A508" s="101"/>
      <c r="B508" s="101" t="n">
        <v>5</v>
      </c>
      <c r="C508" s="101" t="n">
        <v>31</v>
      </c>
      <c r="D508" s="101" t="n">
        <v>26</v>
      </c>
      <c r="E508" s="101" t="n">
        <v>57</v>
      </c>
      <c r="F508" s="101" t="s">
        <v>248</v>
      </c>
      <c r="G508" s="101" t="str">
        <f aca="false">E508&amp;""&amp;F508</f>
        <v>57Fe</v>
      </c>
      <c r="H508" s="101" t="n">
        <v>-60181.18</v>
      </c>
      <c r="I508" s="101" t="n">
        <v>7646.08</v>
      </c>
      <c r="J508" s="101" t="n">
        <v>10559.31</v>
      </c>
      <c r="K508" s="101" t="n">
        <v>18843.18</v>
      </c>
      <c r="L508" s="101" t="n">
        <v>19650.48</v>
      </c>
      <c r="M508" s="101" t="n">
        <v>-836.232</v>
      </c>
      <c r="N508" s="101" t="n">
        <v>-4097.96</v>
      </c>
      <c r="O508" s="101" t="n">
        <v>-7320.2</v>
      </c>
      <c r="P508" s="101" t="n">
        <v>-12188.91</v>
      </c>
      <c r="Q508" s="101" t="n">
        <v>-12212.7</v>
      </c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</row>
    <row r="509" customFormat="false" ht="15.75" hidden="false" customHeight="true" outlineLevel="0" collapsed="false">
      <c r="A509" s="101"/>
      <c r="B509" s="101" t="n">
        <v>3</v>
      </c>
      <c r="C509" s="101" t="n">
        <v>30</v>
      </c>
      <c r="D509" s="101" t="n">
        <v>27</v>
      </c>
      <c r="E509" s="101" t="n">
        <v>57</v>
      </c>
      <c r="F509" s="101" t="s">
        <v>249</v>
      </c>
      <c r="G509" s="101" t="str">
        <f aca="false">E509&amp;""&amp;F509</f>
        <v>57Co</v>
      </c>
      <c r="H509" s="101" t="n">
        <v>-59344.948</v>
      </c>
      <c r="I509" s="101" t="n">
        <v>11376.47</v>
      </c>
      <c r="J509" s="101" t="n">
        <v>6027.5</v>
      </c>
      <c r="K509" s="101" t="n">
        <v>21458.32</v>
      </c>
      <c r="L509" s="101" t="n">
        <v>16211.16</v>
      </c>
      <c r="M509" s="101" t="n">
        <v>-3261.729</v>
      </c>
      <c r="N509" s="101" t="n">
        <v>-12036.7</v>
      </c>
      <c r="O509" s="101" t="n">
        <v>-7080.82</v>
      </c>
      <c r="P509" s="101" t="n">
        <v>-9723.07</v>
      </c>
      <c r="Q509" s="101" t="n">
        <v>-13509.36</v>
      </c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</row>
    <row r="510" customFormat="false" ht="15.75" hidden="false" customHeight="true" outlineLevel="0" collapsed="false">
      <c r="A510" s="101"/>
      <c r="B510" s="101" t="n">
        <v>1</v>
      </c>
      <c r="C510" s="101" t="n">
        <v>29</v>
      </c>
      <c r="D510" s="101" t="n">
        <v>28</v>
      </c>
      <c r="E510" s="101" t="n">
        <v>57</v>
      </c>
      <c r="F510" s="101" t="s">
        <v>250</v>
      </c>
      <c r="G510" s="101" t="str">
        <f aca="false">E510&amp;""&amp;F510</f>
        <v>57Ni</v>
      </c>
      <c r="H510" s="101" t="n">
        <v>-56083.219</v>
      </c>
      <c r="I510" s="101" t="n">
        <v>10247.63</v>
      </c>
      <c r="J510" s="101" t="n">
        <v>7332.39</v>
      </c>
      <c r="K510" s="101" t="n">
        <v>26890.63</v>
      </c>
      <c r="L510" s="101" t="n">
        <v>13180.52</v>
      </c>
      <c r="M510" s="101" t="n">
        <v>-8774.967</v>
      </c>
      <c r="N510" s="101" t="n">
        <v>-23537.01</v>
      </c>
      <c r="O510" s="101" t="n">
        <v>-7561.4</v>
      </c>
      <c r="P510" s="101" t="n">
        <v>-2765.77</v>
      </c>
      <c r="Q510" s="101" t="n">
        <v>-25917.01</v>
      </c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</row>
    <row r="511" customFormat="false" ht="15.75" hidden="false" customHeight="true" outlineLevel="0" collapsed="false">
      <c r="A511" s="101"/>
      <c r="B511" s="101" t="n">
        <v>-1</v>
      </c>
      <c r="C511" s="101" t="n">
        <v>28</v>
      </c>
      <c r="D511" s="101" t="n">
        <v>29</v>
      </c>
      <c r="E511" s="101" t="n">
        <v>57</v>
      </c>
      <c r="F511" s="101" t="s">
        <v>251</v>
      </c>
      <c r="G511" s="101" t="str">
        <f aca="false">E511&amp;""&amp;F511</f>
        <v>57Cu</v>
      </c>
      <c r="H511" s="101" t="n">
        <v>-47308.253</v>
      </c>
      <c r="I511" s="101" t="n">
        <v>17142.01</v>
      </c>
      <c r="J511" s="101" t="n">
        <v>690.31</v>
      </c>
      <c r="K511" s="101" t="n">
        <v>31815.49</v>
      </c>
      <c r="L511" s="101" t="n">
        <v>7856.94</v>
      </c>
      <c r="M511" s="101" t="n">
        <v>-14762.01</v>
      </c>
      <c r="N511" s="101" t="n">
        <v>-31659.01</v>
      </c>
      <c r="O511" s="101" t="n">
        <v>-7074.54</v>
      </c>
      <c r="P511" s="101" t="n">
        <v>1442.57</v>
      </c>
      <c r="Q511" s="101" t="n">
        <v>-29801.01</v>
      </c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</row>
    <row r="512" customFormat="false" ht="15.75" hidden="false" customHeight="true" outlineLevel="0" collapsed="false">
      <c r="A512" s="101"/>
      <c r="B512" s="101" t="n">
        <v>-3</v>
      </c>
      <c r="C512" s="101" t="n">
        <v>27</v>
      </c>
      <c r="D512" s="101" t="n">
        <v>30</v>
      </c>
      <c r="E512" s="101" t="n">
        <v>57</v>
      </c>
      <c r="F512" s="101" t="s">
        <v>252</v>
      </c>
      <c r="G512" s="101" t="str">
        <f aca="false">E512&amp;""&amp;F512</f>
        <v>57Zn</v>
      </c>
      <c r="H512" s="101" t="n">
        <v>-32546.01</v>
      </c>
      <c r="I512" s="101" t="n">
        <v>15039.01</v>
      </c>
      <c r="J512" s="101" t="n">
        <v>1598.01</v>
      </c>
      <c r="K512" s="101" t="n">
        <v>33767.01</v>
      </c>
      <c r="L512" s="101" t="n">
        <v>1789.01</v>
      </c>
      <c r="M512" s="101" t="n">
        <v>-16897.01</v>
      </c>
      <c r="N512" s="101"/>
      <c r="O512" s="101" t="n">
        <v>-5340.01</v>
      </c>
      <c r="P512" s="101" t="n">
        <v>14072.01</v>
      </c>
      <c r="Q512" s="101" t="n">
        <v>-36296.01</v>
      </c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</row>
    <row r="513" customFormat="false" ht="15.75" hidden="false" customHeight="true" outlineLevel="0" collapsed="false">
      <c r="A513" s="101"/>
      <c r="B513" s="101" t="n">
        <v>-5</v>
      </c>
      <c r="C513" s="101" t="n">
        <v>26</v>
      </c>
      <c r="D513" s="101" t="n">
        <v>31</v>
      </c>
      <c r="E513" s="101" t="n">
        <v>57</v>
      </c>
      <c r="F513" s="101" t="s">
        <v>253</v>
      </c>
      <c r="G513" s="101" t="str">
        <f aca="false">E513&amp;""&amp;F513</f>
        <v>57Ga</v>
      </c>
      <c r="H513" s="101" t="n">
        <v>-15649.01</v>
      </c>
      <c r="I513" s="101" t="n">
        <v>19398.01</v>
      </c>
      <c r="J513" s="101" t="n">
        <v>-2641.01</v>
      </c>
      <c r="K513" s="101"/>
      <c r="L513" s="101" t="n">
        <v>-1408.01</v>
      </c>
      <c r="M513" s="101"/>
      <c r="N513" s="101"/>
      <c r="O513" s="101" t="n">
        <v>-3720.01</v>
      </c>
      <c r="P513" s="101" t="n">
        <v>15300.01</v>
      </c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</row>
    <row r="514" customFormat="false" ht="15.75" hidden="false" customHeight="true" outlineLevel="0" collapsed="false">
      <c r="A514" s="101"/>
      <c r="B514" s="101" t="n">
        <v>18</v>
      </c>
      <c r="C514" s="101" t="n">
        <v>38</v>
      </c>
      <c r="D514" s="101" t="n">
        <v>20</v>
      </c>
      <c r="E514" s="101" t="n">
        <v>58</v>
      </c>
      <c r="F514" s="101" t="s">
        <v>242</v>
      </c>
      <c r="G514" s="101" t="str">
        <f aca="false">E514&amp;""&amp;F514</f>
        <v>58Ca</v>
      </c>
      <c r="H514" s="101" t="n">
        <v>-1919.01</v>
      </c>
      <c r="I514" s="101" t="n">
        <v>3116.01</v>
      </c>
      <c r="J514" s="101"/>
      <c r="K514" s="101" t="n">
        <v>4164.01</v>
      </c>
      <c r="L514" s="101"/>
      <c r="M514" s="101" t="n">
        <v>12957.01</v>
      </c>
      <c r="N514" s="101" t="n">
        <v>29193.01</v>
      </c>
      <c r="O514" s="101"/>
      <c r="P514" s="101"/>
      <c r="Q514" s="101" t="n">
        <v>10717.01</v>
      </c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</row>
    <row r="515" customFormat="false" ht="15.75" hidden="false" customHeight="true" outlineLevel="0" collapsed="false">
      <c r="A515" s="101"/>
      <c r="B515" s="101" t="n">
        <v>16</v>
      </c>
      <c r="C515" s="101" t="n">
        <v>37</v>
      </c>
      <c r="D515" s="101" t="n">
        <v>21</v>
      </c>
      <c r="E515" s="101" t="n">
        <v>58</v>
      </c>
      <c r="F515" s="101" t="s">
        <v>243</v>
      </c>
      <c r="G515" s="101" t="str">
        <f aca="false">E515&amp;""&amp;F515</f>
        <v>58Sc</v>
      </c>
      <c r="H515" s="101" t="n">
        <v>-14876.01</v>
      </c>
      <c r="I515" s="101" t="n">
        <v>2240.01</v>
      </c>
      <c r="J515" s="101" t="n">
        <v>15291.01</v>
      </c>
      <c r="K515" s="101" t="n">
        <v>6287.01</v>
      </c>
      <c r="L515" s="101" t="n">
        <v>37381.01</v>
      </c>
      <c r="M515" s="101" t="n">
        <v>16236.01</v>
      </c>
      <c r="N515" s="101" t="n">
        <v>25444.01</v>
      </c>
      <c r="O515" s="101" t="n">
        <v>-12299.01</v>
      </c>
      <c r="P515" s="101"/>
      <c r="Q515" s="101" t="n">
        <v>10920.01</v>
      </c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</row>
    <row r="516" customFormat="false" ht="15.75" hidden="false" customHeight="true" outlineLevel="0" collapsed="false">
      <c r="A516" s="101"/>
      <c r="B516" s="101" t="n">
        <v>14</v>
      </c>
      <c r="C516" s="101" t="n">
        <v>36</v>
      </c>
      <c r="D516" s="101" t="n">
        <v>22</v>
      </c>
      <c r="E516" s="101" t="n">
        <v>58</v>
      </c>
      <c r="F516" s="101" t="s">
        <v>244</v>
      </c>
      <c r="G516" s="101" t="str">
        <f aca="false">E516&amp;""&amp;F516</f>
        <v>58Ti</v>
      </c>
      <c r="H516" s="101" t="n">
        <v>-31112.01</v>
      </c>
      <c r="I516" s="101" t="n">
        <v>5316.01</v>
      </c>
      <c r="J516" s="101" t="n">
        <v>17694.01</v>
      </c>
      <c r="K516" s="101" t="n">
        <v>8049.01</v>
      </c>
      <c r="L516" s="101" t="n">
        <v>31792.01</v>
      </c>
      <c r="M516" s="101" t="n">
        <v>9208.01</v>
      </c>
      <c r="N516" s="101" t="n">
        <v>20723.01</v>
      </c>
      <c r="O516" s="101" t="n">
        <v>-8759.01</v>
      </c>
      <c r="P516" s="101" t="n">
        <v>-31526.01</v>
      </c>
      <c r="Q516" s="101" t="n">
        <v>5045.01</v>
      </c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</row>
    <row r="517" customFormat="false" ht="15.75" hidden="false" customHeight="true" outlineLevel="0" collapsed="false">
      <c r="A517" s="101"/>
      <c r="B517" s="101" t="n">
        <v>12</v>
      </c>
      <c r="C517" s="101" t="n">
        <v>35</v>
      </c>
      <c r="D517" s="101" t="n">
        <v>23</v>
      </c>
      <c r="E517" s="101" t="n">
        <v>58</v>
      </c>
      <c r="F517" s="101" t="s">
        <v>245</v>
      </c>
      <c r="G517" s="101" t="str">
        <f aca="false">E517&amp;""&amp;F517</f>
        <v>58V</v>
      </c>
      <c r="H517" s="101" t="n">
        <v>-40319.499</v>
      </c>
      <c r="I517" s="101" t="n">
        <v>4162.43</v>
      </c>
      <c r="J517" s="101" t="n">
        <v>13740.86</v>
      </c>
      <c r="K517" s="101" t="n">
        <v>10339.03</v>
      </c>
      <c r="L517" s="101" t="n">
        <v>30166.01</v>
      </c>
      <c r="M517" s="101" t="n">
        <v>11515.227</v>
      </c>
      <c r="N517" s="101" t="n">
        <v>15508.06</v>
      </c>
      <c r="O517" s="101" t="n">
        <v>-9145.43</v>
      </c>
      <c r="P517" s="101" t="n">
        <v>-26901.01</v>
      </c>
      <c r="Q517" s="101" t="n">
        <v>4133.32</v>
      </c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</row>
    <row r="518" customFormat="false" ht="15.75" hidden="false" customHeight="true" outlineLevel="0" collapsed="false">
      <c r="A518" s="101"/>
      <c r="B518" s="101" t="n">
        <v>10</v>
      </c>
      <c r="C518" s="101" t="n">
        <v>34</v>
      </c>
      <c r="D518" s="101" t="n">
        <v>24</v>
      </c>
      <c r="E518" s="101" t="n">
        <v>58</v>
      </c>
      <c r="F518" s="101" t="s">
        <v>246</v>
      </c>
      <c r="G518" s="101" t="str">
        <f aca="false">E518&amp;""&amp;F518</f>
        <v>58Cr</v>
      </c>
      <c r="H518" s="101" t="n">
        <v>-51834.726</v>
      </c>
      <c r="I518" s="101" t="n">
        <v>7381.9</v>
      </c>
      <c r="J518" s="101" t="n">
        <v>14895.31</v>
      </c>
      <c r="K518" s="101" t="n">
        <v>12696.12</v>
      </c>
      <c r="L518" s="101" t="n">
        <v>27207.35</v>
      </c>
      <c r="M518" s="101" t="n">
        <v>3992.834</v>
      </c>
      <c r="N518" s="101" t="n">
        <v>10319.74</v>
      </c>
      <c r="O518" s="101" t="n">
        <v>-8662.59</v>
      </c>
      <c r="P518" s="101" t="n">
        <v>-25256.09</v>
      </c>
      <c r="Q518" s="101" t="n">
        <v>-2419.91</v>
      </c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</row>
    <row r="519" customFormat="false" ht="15.75" hidden="false" customHeight="true" outlineLevel="0" collapsed="false">
      <c r="A519" s="101"/>
      <c r="B519" s="101" t="n">
        <v>8</v>
      </c>
      <c r="C519" s="101" t="n">
        <v>33</v>
      </c>
      <c r="D519" s="101" t="n">
        <v>25</v>
      </c>
      <c r="E519" s="101" t="n">
        <v>58</v>
      </c>
      <c r="F519" s="101" t="s">
        <v>247</v>
      </c>
      <c r="G519" s="101" t="str">
        <f aca="false">E519&amp;""&amp;F519</f>
        <v>58Mn</v>
      </c>
      <c r="H519" s="101" t="n">
        <v>-55827.56</v>
      </c>
      <c r="I519" s="101" t="n">
        <v>6412.75</v>
      </c>
      <c r="J519" s="101" t="n">
        <v>10592.39</v>
      </c>
      <c r="K519" s="101" t="n">
        <v>15059.35</v>
      </c>
      <c r="L519" s="101" t="n">
        <v>24282.4</v>
      </c>
      <c r="M519" s="101" t="n">
        <v>6326.907</v>
      </c>
      <c r="N519" s="101" t="n">
        <v>4019</v>
      </c>
      <c r="O519" s="101" t="n">
        <v>-8360.37</v>
      </c>
      <c r="P519" s="101" t="n">
        <v>-18888.14</v>
      </c>
      <c r="Q519" s="101" t="n">
        <v>-3717.7</v>
      </c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</row>
    <row r="520" customFormat="false" ht="15.75" hidden="false" customHeight="true" outlineLevel="0" collapsed="false">
      <c r="A520" s="101"/>
      <c r="B520" s="101" t="n">
        <v>6</v>
      </c>
      <c r="C520" s="101" t="n">
        <v>32</v>
      </c>
      <c r="D520" s="101" t="n">
        <v>26</v>
      </c>
      <c r="E520" s="101" t="n">
        <v>58</v>
      </c>
      <c r="F520" s="101" t="s">
        <v>248</v>
      </c>
      <c r="G520" s="101" t="str">
        <f aca="false">E520&amp;""&amp;F520</f>
        <v>58Fe</v>
      </c>
      <c r="H520" s="101" t="n">
        <v>-62154.467</v>
      </c>
      <c r="I520" s="101" t="n">
        <v>10044.6</v>
      </c>
      <c r="J520" s="101" t="n">
        <v>11957.31</v>
      </c>
      <c r="K520" s="101" t="n">
        <v>17690.68</v>
      </c>
      <c r="L520" s="101" t="n">
        <v>21451.16</v>
      </c>
      <c r="M520" s="101" t="n">
        <v>-2307.909</v>
      </c>
      <c r="N520" s="101" t="n">
        <v>-1926.31</v>
      </c>
      <c r="O520" s="101" t="n">
        <v>-7645.69</v>
      </c>
      <c r="P520" s="101" t="n">
        <v>-16919.3</v>
      </c>
      <c r="Q520" s="101" t="n">
        <v>-10880.84</v>
      </c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</row>
    <row r="521" customFormat="false" ht="15.75" hidden="false" customHeight="true" outlineLevel="0" collapsed="false">
      <c r="A521" s="101"/>
      <c r="B521" s="101" t="n">
        <v>4</v>
      </c>
      <c r="C521" s="101" t="n">
        <v>31</v>
      </c>
      <c r="D521" s="101" t="n">
        <v>27</v>
      </c>
      <c r="E521" s="101" t="n">
        <v>58</v>
      </c>
      <c r="F521" s="101" t="s">
        <v>249</v>
      </c>
      <c r="G521" s="101" t="str">
        <f aca="false">E521&amp;""&amp;F521</f>
        <v>58Co</v>
      </c>
      <c r="H521" s="101" t="n">
        <v>-59846.558</v>
      </c>
      <c r="I521" s="101" t="n">
        <v>8572.93</v>
      </c>
      <c r="J521" s="101" t="n">
        <v>6954.35</v>
      </c>
      <c r="K521" s="101" t="n">
        <v>19949.39</v>
      </c>
      <c r="L521" s="101" t="n">
        <v>17513.65</v>
      </c>
      <c r="M521" s="101" t="n">
        <v>381.595</v>
      </c>
      <c r="N521" s="101" t="n">
        <v>-8179.42</v>
      </c>
      <c r="O521" s="101" t="n">
        <v>-6714.95</v>
      </c>
      <c r="P521" s="101" t="n">
        <v>-9649.4</v>
      </c>
      <c r="Q521" s="101" t="n">
        <v>-11834.66</v>
      </c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</row>
    <row r="522" customFormat="false" ht="15.75" hidden="false" customHeight="true" outlineLevel="0" collapsed="false">
      <c r="A522" s="101"/>
      <c r="B522" s="101" t="n">
        <v>2</v>
      </c>
      <c r="C522" s="101" t="n">
        <v>30</v>
      </c>
      <c r="D522" s="101" t="n">
        <v>28</v>
      </c>
      <c r="E522" s="101" t="n">
        <v>58</v>
      </c>
      <c r="F522" s="101" t="s">
        <v>250</v>
      </c>
      <c r="G522" s="101" t="str">
        <f aca="false">E522&amp;""&amp;F522</f>
        <v>58Ni</v>
      </c>
      <c r="H522" s="101" t="n">
        <v>-60228.153</v>
      </c>
      <c r="I522" s="101" t="n">
        <v>12216.25</v>
      </c>
      <c r="J522" s="101" t="n">
        <v>8172.18</v>
      </c>
      <c r="K522" s="101" t="n">
        <v>22463.88</v>
      </c>
      <c r="L522" s="101" t="n">
        <v>14199.67</v>
      </c>
      <c r="M522" s="101" t="n">
        <v>-8561.019</v>
      </c>
      <c r="N522" s="101" t="n">
        <v>-17930</v>
      </c>
      <c r="O522" s="101" t="n">
        <v>-6399.2</v>
      </c>
      <c r="P522" s="101" t="n">
        <v>-7335.94</v>
      </c>
      <c r="Q522" s="101" t="n">
        <v>-20991.22</v>
      </c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</row>
    <row r="523" customFormat="false" ht="15.75" hidden="false" customHeight="true" outlineLevel="0" collapsed="false">
      <c r="A523" s="101"/>
      <c r="B523" s="101" t="n">
        <v>0</v>
      </c>
      <c r="C523" s="101" t="n">
        <v>29</v>
      </c>
      <c r="D523" s="101" t="n">
        <v>29</v>
      </c>
      <c r="E523" s="101" t="n">
        <v>58</v>
      </c>
      <c r="F523" s="101" t="s">
        <v>251</v>
      </c>
      <c r="G523" s="101" t="str">
        <f aca="false">E523&amp;""&amp;F523</f>
        <v>58Cu</v>
      </c>
      <c r="H523" s="101" t="n">
        <v>-51667.134</v>
      </c>
      <c r="I523" s="101" t="n">
        <v>12430.2</v>
      </c>
      <c r="J523" s="101" t="n">
        <v>2872.89</v>
      </c>
      <c r="K523" s="101" t="n">
        <v>29572.01</v>
      </c>
      <c r="L523" s="101" t="n">
        <v>10205.28</v>
      </c>
      <c r="M523" s="101" t="n">
        <v>-9368.981</v>
      </c>
      <c r="N523" s="101" t="n">
        <v>-28175.01</v>
      </c>
      <c r="O523" s="101" t="n">
        <v>-6082.73</v>
      </c>
      <c r="P523" s="101" t="n">
        <v>388.84</v>
      </c>
      <c r="Q523" s="101" t="n">
        <v>-27192.01</v>
      </c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</row>
    <row r="524" customFormat="false" ht="15.75" hidden="false" customHeight="true" outlineLevel="0" collapsed="false">
      <c r="A524" s="101"/>
      <c r="B524" s="101" t="n">
        <v>-2</v>
      </c>
      <c r="C524" s="101" t="n">
        <v>28</v>
      </c>
      <c r="D524" s="101" t="n">
        <v>30</v>
      </c>
      <c r="E524" s="101" t="n">
        <v>58</v>
      </c>
      <c r="F524" s="101" t="s">
        <v>252</v>
      </c>
      <c r="G524" s="101" t="str">
        <f aca="false">E524&amp;""&amp;F524</f>
        <v>58Zn</v>
      </c>
      <c r="H524" s="101" t="n">
        <v>-42298.153</v>
      </c>
      <c r="I524" s="101" t="n">
        <v>17823.01</v>
      </c>
      <c r="J524" s="101" t="n">
        <v>2278.87</v>
      </c>
      <c r="K524" s="101" t="n">
        <v>32862.01</v>
      </c>
      <c r="L524" s="101" t="n">
        <v>2969.18</v>
      </c>
      <c r="M524" s="101" t="n">
        <v>-18806.01</v>
      </c>
      <c r="N524" s="101" t="n">
        <v>-34585.01</v>
      </c>
      <c r="O524" s="101" t="n">
        <v>-5500.15</v>
      </c>
      <c r="P524" s="101" t="n">
        <v>6496.1</v>
      </c>
      <c r="Q524" s="101" t="n">
        <v>-34720.01</v>
      </c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</row>
    <row r="525" customFormat="false" ht="15.75" hidden="false" customHeight="true" outlineLevel="0" collapsed="false">
      <c r="A525" s="101"/>
      <c r="B525" s="101" t="n">
        <v>-4</v>
      </c>
      <c r="C525" s="101" t="n">
        <v>27</v>
      </c>
      <c r="D525" s="101" t="n">
        <v>31</v>
      </c>
      <c r="E525" s="101" t="n">
        <v>58</v>
      </c>
      <c r="F525" s="101" t="s">
        <v>253</v>
      </c>
      <c r="G525" s="101" t="str">
        <f aca="false">E525&amp;""&amp;F525</f>
        <v>58Ga</v>
      </c>
      <c r="H525" s="101" t="n">
        <v>-23492.01</v>
      </c>
      <c r="I525" s="101" t="n">
        <v>15914.01</v>
      </c>
      <c r="J525" s="101" t="n">
        <v>-1765.01</v>
      </c>
      <c r="K525" s="101" t="n">
        <v>35313.01</v>
      </c>
      <c r="L525" s="101" t="n">
        <v>-168.01</v>
      </c>
      <c r="M525" s="101" t="n">
        <v>-15780.01</v>
      </c>
      <c r="N525" s="101"/>
      <c r="O525" s="101" t="n">
        <v>-4176.01</v>
      </c>
      <c r="P525" s="101" t="n">
        <v>16527.01</v>
      </c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</row>
    <row r="526" customFormat="false" ht="15.75" hidden="false" customHeight="true" outlineLevel="0" collapsed="false">
      <c r="A526" s="101"/>
      <c r="B526" s="101" t="n">
        <v>-6</v>
      </c>
      <c r="C526" s="101" t="n">
        <v>26</v>
      </c>
      <c r="D526" s="101" t="n">
        <v>32</v>
      </c>
      <c r="E526" s="101" t="n">
        <v>58</v>
      </c>
      <c r="F526" s="101" t="s">
        <v>254</v>
      </c>
      <c r="G526" s="101" t="str">
        <f aca="false">E526&amp;""&amp;F526</f>
        <v>58Ge</v>
      </c>
      <c r="H526" s="101" t="n">
        <v>-7713.01</v>
      </c>
      <c r="I526" s="101"/>
      <c r="J526" s="101" t="n">
        <v>-647.01</v>
      </c>
      <c r="K526" s="101"/>
      <c r="L526" s="101" t="n">
        <v>-3288.01</v>
      </c>
      <c r="M526" s="101"/>
      <c r="N526" s="101"/>
      <c r="O526" s="101" t="n">
        <v>-2722.01</v>
      </c>
      <c r="P526" s="101" t="n">
        <v>17545.01</v>
      </c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</row>
    <row r="527" customFormat="false" ht="15.75" hidden="false" customHeight="true" outlineLevel="0" collapsed="false">
      <c r="A527" s="101"/>
      <c r="B527" s="101" t="n">
        <v>17</v>
      </c>
      <c r="C527" s="101" t="n">
        <v>38</v>
      </c>
      <c r="D527" s="101" t="n">
        <v>21</v>
      </c>
      <c r="E527" s="101" t="n">
        <v>59</v>
      </c>
      <c r="F527" s="101" t="s">
        <v>243</v>
      </c>
      <c r="G527" s="101" t="str">
        <f aca="false">E527&amp;""&amp;F527</f>
        <v>59Sc</v>
      </c>
      <c r="H527" s="101" t="n">
        <v>-10302.01</v>
      </c>
      <c r="I527" s="101" t="n">
        <v>3498.01</v>
      </c>
      <c r="J527" s="101" t="n">
        <v>15672.01</v>
      </c>
      <c r="K527" s="101" t="n">
        <v>5738.01</v>
      </c>
      <c r="L527" s="101"/>
      <c r="M527" s="101" t="n">
        <v>15342.01</v>
      </c>
      <c r="N527" s="101" t="n">
        <v>27530.01</v>
      </c>
      <c r="O527" s="101" t="n">
        <v>-13435.01</v>
      </c>
      <c r="P527" s="101"/>
      <c r="Q527" s="101" t="n">
        <v>12738.01</v>
      </c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</row>
    <row r="528" customFormat="false" ht="15.75" hidden="false" customHeight="true" outlineLevel="0" collapsed="false">
      <c r="A528" s="101"/>
      <c r="B528" s="101" t="n">
        <v>15</v>
      </c>
      <c r="C528" s="101" t="n">
        <v>37</v>
      </c>
      <c r="D528" s="101" t="n">
        <v>22</v>
      </c>
      <c r="E528" s="101" t="n">
        <v>59</v>
      </c>
      <c r="F528" s="101" t="s">
        <v>244</v>
      </c>
      <c r="G528" s="101" t="str">
        <f aca="false">E528&amp;""&amp;F528</f>
        <v>59Ti</v>
      </c>
      <c r="H528" s="101" t="n">
        <v>-25644.01</v>
      </c>
      <c r="I528" s="101" t="n">
        <v>2603.01</v>
      </c>
      <c r="J528" s="101" t="n">
        <v>18057.01</v>
      </c>
      <c r="K528" s="101" t="n">
        <v>7919.01</v>
      </c>
      <c r="L528" s="101" t="n">
        <v>33348.01</v>
      </c>
      <c r="M528" s="101" t="n">
        <v>12188.01</v>
      </c>
      <c r="N528" s="101" t="n">
        <v>22247.01</v>
      </c>
      <c r="O528" s="101" t="n">
        <v>-9719.01</v>
      </c>
      <c r="P528" s="101" t="n">
        <v>-31014.01</v>
      </c>
      <c r="Q528" s="101" t="n">
        <v>6604.01</v>
      </c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</row>
    <row r="529" customFormat="false" ht="15.75" hidden="false" customHeight="true" outlineLevel="0" collapsed="false">
      <c r="A529" s="101"/>
      <c r="B529" s="101" t="n">
        <v>13</v>
      </c>
      <c r="C529" s="101" t="n">
        <v>36</v>
      </c>
      <c r="D529" s="101" t="n">
        <v>23</v>
      </c>
      <c r="E529" s="101" t="n">
        <v>59</v>
      </c>
      <c r="F529" s="101" t="s">
        <v>245</v>
      </c>
      <c r="G529" s="101" t="str">
        <f aca="false">E529&amp;""&amp;F529</f>
        <v>59V</v>
      </c>
      <c r="H529" s="101" t="n">
        <v>-37832.015</v>
      </c>
      <c r="I529" s="101" t="n">
        <v>5583.83</v>
      </c>
      <c r="J529" s="101" t="n">
        <v>14009.01</v>
      </c>
      <c r="K529" s="101" t="n">
        <v>9746.26</v>
      </c>
      <c r="L529" s="101" t="n">
        <v>31703.01</v>
      </c>
      <c r="M529" s="101" t="n">
        <v>10059.475</v>
      </c>
      <c r="N529" s="101" t="n">
        <v>17693.31</v>
      </c>
      <c r="O529" s="101" t="n">
        <v>-10280.42</v>
      </c>
      <c r="P529" s="101" t="n">
        <v>-30245.01</v>
      </c>
      <c r="Q529" s="101" t="n">
        <v>5931.39</v>
      </c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</row>
    <row r="530" customFormat="false" ht="15.75" hidden="false" customHeight="true" outlineLevel="0" collapsed="false">
      <c r="A530" s="101"/>
      <c r="B530" s="101" t="n">
        <v>11</v>
      </c>
      <c r="C530" s="101" t="n">
        <v>35</v>
      </c>
      <c r="D530" s="101" t="n">
        <v>24</v>
      </c>
      <c r="E530" s="101" t="n">
        <v>59</v>
      </c>
      <c r="F530" s="101" t="s">
        <v>246</v>
      </c>
      <c r="G530" s="101" t="str">
        <f aca="false">E530&amp;""&amp;F530</f>
        <v>59Cr</v>
      </c>
      <c r="H530" s="101" t="n">
        <v>-47891.49</v>
      </c>
      <c r="I530" s="101" t="n">
        <v>4128.08</v>
      </c>
      <c r="J530" s="101" t="n">
        <v>14860.96</v>
      </c>
      <c r="K530" s="101" t="n">
        <v>11509.98</v>
      </c>
      <c r="L530" s="101" t="n">
        <v>28601.82</v>
      </c>
      <c r="M530" s="101" t="n">
        <v>7633.83</v>
      </c>
      <c r="N530" s="101" t="n">
        <v>12772.67</v>
      </c>
      <c r="O530" s="101" t="n">
        <v>-8648.88</v>
      </c>
      <c r="P530" s="101" t="n">
        <v>-24069.01</v>
      </c>
      <c r="Q530" s="101" t="n">
        <v>-135.25</v>
      </c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</row>
    <row r="531" customFormat="false" ht="15.75" hidden="false" customHeight="true" outlineLevel="0" collapsed="false">
      <c r="A531" s="101"/>
      <c r="B531" s="101" t="n">
        <v>9</v>
      </c>
      <c r="C531" s="101" t="n">
        <v>34</v>
      </c>
      <c r="D531" s="101" t="n">
        <v>25</v>
      </c>
      <c r="E531" s="101" t="n">
        <v>59</v>
      </c>
      <c r="F531" s="101" t="s">
        <v>247</v>
      </c>
      <c r="G531" s="101" t="str">
        <f aca="false">E531&amp;""&amp;F531</f>
        <v>59Mn</v>
      </c>
      <c r="H531" s="101" t="n">
        <v>-55525.32</v>
      </c>
      <c r="I531" s="101" t="n">
        <v>7769.08</v>
      </c>
      <c r="J531" s="101" t="n">
        <v>10979.56</v>
      </c>
      <c r="K531" s="101" t="n">
        <v>14181.82</v>
      </c>
      <c r="L531" s="101" t="n">
        <v>25874.87</v>
      </c>
      <c r="M531" s="101" t="n">
        <v>5138.843</v>
      </c>
      <c r="N531" s="101" t="n">
        <v>6703.8</v>
      </c>
      <c r="O531" s="101" t="n">
        <v>-8806.62</v>
      </c>
      <c r="P531" s="101" t="n">
        <v>-22494.79</v>
      </c>
      <c r="Q531" s="101" t="n">
        <v>-1442.17</v>
      </c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</row>
    <row r="532" customFormat="false" ht="15.75" hidden="false" customHeight="true" outlineLevel="0" collapsed="false">
      <c r="A532" s="101"/>
      <c r="B532" s="101" t="n">
        <v>7</v>
      </c>
      <c r="C532" s="101" t="n">
        <v>33</v>
      </c>
      <c r="D532" s="101" t="n">
        <v>26</v>
      </c>
      <c r="E532" s="101" t="n">
        <v>59</v>
      </c>
      <c r="F532" s="101" t="s">
        <v>248</v>
      </c>
      <c r="G532" s="101" t="str">
        <f aca="false">E532&amp;""&amp;F532</f>
        <v>59Fe</v>
      </c>
      <c r="H532" s="101" t="n">
        <v>-60664.164</v>
      </c>
      <c r="I532" s="101" t="n">
        <v>6581.01</v>
      </c>
      <c r="J532" s="101" t="n">
        <v>12125.57</v>
      </c>
      <c r="K532" s="101" t="n">
        <v>16625.62</v>
      </c>
      <c r="L532" s="101" t="n">
        <v>22717.97</v>
      </c>
      <c r="M532" s="101" t="n">
        <v>1564.956</v>
      </c>
      <c r="N532" s="101" t="n">
        <v>491.95</v>
      </c>
      <c r="O532" s="101" t="n">
        <v>-7980.44</v>
      </c>
      <c r="P532" s="101" t="n">
        <v>-16118.41</v>
      </c>
      <c r="Q532" s="101" t="n">
        <v>-8888.92</v>
      </c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</row>
    <row r="533" customFormat="false" ht="15.75" hidden="false" customHeight="true" outlineLevel="0" collapsed="false">
      <c r="A533" s="101"/>
      <c r="B533" s="101" t="n">
        <v>5</v>
      </c>
      <c r="C533" s="101" t="n">
        <v>32</v>
      </c>
      <c r="D533" s="101" t="n">
        <v>27</v>
      </c>
      <c r="E533" s="101" t="n">
        <v>59</v>
      </c>
      <c r="F533" s="101" t="s">
        <v>249</v>
      </c>
      <c r="G533" s="101" t="str">
        <f aca="false">E533&amp;""&amp;F533</f>
        <v>59Co</v>
      </c>
      <c r="H533" s="101" t="n">
        <v>-62229.119</v>
      </c>
      <c r="I533" s="101" t="n">
        <v>10453.88</v>
      </c>
      <c r="J533" s="101" t="n">
        <v>7363.62</v>
      </c>
      <c r="K533" s="101" t="n">
        <v>19026.81</v>
      </c>
      <c r="L533" s="101" t="n">
        <v>19320.93</v>
      </c>
      <c r="M533" s="101" t="n">
        <v>-1073.001</v>
      </c>
      <c r="N533" s="101" t="n">
        <v>-5871.39</v>
      </c>
      <c r="O533" s="101" t="n">
        <v>-6942.31</v>
      </c>
      <c r="P533" s="101" t="n">
        <v>-13690.53</v>
      </c>
      <c r="Q533" s="101" t="n">
        <v>-10072.28</v>
      </c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</row>
    <row r="534" customFormat="false" ht="15.75" hidden="false" customHeight="true" outlineLevel="0" collapsed="false">
      <c r="A534" s="101"/>
      <c r="B534" s="101" t="n">
        <v>3</v>
      </c>
      <c r="C534" s="101" t="n">
        <v>31</v>
      </c>
      <c r="D534" s="101" t="n">
        <v>28</v>
      </c>
      <c r="E534" s="101" t="n">
        <v>59</v>
      </c>
      <c r="F534" s="101" t="s">
        <v>250</v>
      </c>
      <c r="G534" s="101" t="str">
        <f aca="false">E534&amp;""&amp;F534</f>
        <v>59Ni</v>
      </c>
      <c r="H534" s="101" t="n">
        <v>-61156.118</v>
      </c>
      <c r="I534" s="101" t="n">
        <v>8999.28</v>
      </c>
      <c r="J534" s="101" t="n">
        <v>8598.53</v>
      </c>
      <c r="K534" s="101" t="n">
        <v>21215.53</v>
      </c>
      <c r="L534" s="101" t="n">
        <v>15552.88</v>
      </c>
      <c r="M534" s="101" t="n">
        <v>-4798.386</v>
      </c>
      <c r="N534" s="101" t="n">
        <v>-13941.16</v>
      </c>
      <c r="O534" s="101" t="n">
        <v>-6100.4</v>
      </c>
      <c r="P534" s="101" t="n">
        <v>-6290.62</v>
      </c>
      <c r="Q534" s="101" t="n">
        <v>-17560.3</v>
      </c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</row>
    <row r="535" customFormat="false" ht="15.75" hidden="false" customHeight="true" outlineLevel="0" collapsed="false">
      <c r="A535" s="101"/>
      <c r="B535" s="101" t="n">
        <v>1</v>
      </c>
      <c r="C535" s="101" t="n">
        <v>30</v>
      </c>
      <c r="D535" s="101" t="n">
        <v>29</v>
      </c>
      <c r="E535" s="101" t="n">
        <v>59</v>
      </c>
      <c r="F535" s="101" t="s">
        <v>251</v>
      </c>
      <c r="G535" s="101" t="str">
        <f aca="false">E535&amp;""&amp;F535</f>
        <v>59Cu</v>
      </c>
      <c r="H535" s="101" t="n">
        <v>-56357.732</v>
      </c>
      <c r="I535" s="101" t="n">
        <v>12761.91</v>
      </c>
      <c r="J535" s="101" t="n">
        <v>3418.55</v>
      </c>
      <c r="K535" s="101" t="n">
        <v>25192.11</v>
      </c>
      <c r="L535" s="101" t="n">
        <v>11590.73</v>
      </c>
      <c r="M535" s="101" t="n">
        <v>-9142.777</v>
      </c>
      <c r="N535" s="101" t="n">
        <v>-22386.01</v>
      </c>
      <c r="O535" s="101" t="n">
        <v>-4753.39</v>
      </c>
      <c r="P535" s="101" t="n">
        <v>-3800.14</v>
      </c>
      <c r="Q535" s="101" t="n">
        <v>-22130.9</v>
      </c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</row>
    <row r="536" customFormat="false" ht="15.75" hidden="false" customHeight="true" outlineLevel="0" collapsed="false">
      <c r="A536" s="101"/>
      <c r="B536" s="101" t="n">
        <v>-1</v>
      </c>
      <c r="C536" s="101" t="n">
        <v>29</v>
      </c>
      <c r="D536" s="101" t="n">
        <v>30</v>
      </c>
      <c r="E536" s="101" t="n">
        <v>59</v>
      </c>
      <c r="F536" s="101" t="s">
        <v>252</v>
      </c>
      <c r="G536" s="101" t="str">
        <f aca="false">E536&amp;""&amp;F536</f>
        <v>59Zn</v>
      </c>
      <c r="H536" s="101" t="n">
        <v>-47214.955</v>
      </c>
      <c r="I536" s="101" t="n">
        <v>12988.12</v>
      </c>
      <c r="J536" s="101" t="n">
        <v>2836.79</v>
      </c>
      <c r="K536" s="101" t="n">
        <v>30811.01</v>
      </c>
      <c r="L536" s="101" t="n">
        <v>5709.68</v>
      </c>
      <c r="M536" s="101" t="n">
        <v>-13243.01</v>
      </c>
      <c r="N536" s="101" t="n">
        <v>-30904.01</v>
      </c>
      <c r="O536" s="101" t="n">
        <v>-4304.65</v>
      </c>
      <c r="P536" s="101" t="n">
        <v>5724.23</v>
      </c>
      <c r="Q536" s="101" t="n">
        <v>-31794.01</v>
      </c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</row>
    <row r="537" customFormat="false" ht="15.75" hidden="false" customHeight="true" outlineLevel="0" collapsed="false">
      <c r="A537" s="101"/>
      <c r="B537" s="101" t="n">
        <v>-3</v>
      </c>
      <c r="C537" s="101" t="n">
        <v>28</v>
      </c>
      <c r="D537" s="101" t="n">
        <v>31</v>
      </c>
      <c r="E537" s="101" t="n">
        <v>59</v>
      </c>
      <c r="F537" s="101" t="s">
        <v>253</v>
      </c>
      <c r="G537" s="101" t="str">
        <f aca="false">E537&amp;""&amp;F537</f>
        <v>59Ga</v>
      </c>
      <c r="H537" s="101" t="n">
        <v>-33972.01</v>
      </c>
      <c r="I537" s="101" t="n">
        <v>18551.01</v>
      </c>
      <c r="J537" s="101" t="n">
        <v>-1038.01</v>
      </c>
      <c r="K537" s="101" t="n">
        <v>34465.01</v>
      </c>
      <c r="L537" s="101" t="n">
        <v>1241.01</v>
      </c>
      <c r="M537" s="101" t="n">
        <v>-17661.01</v>
      </c>
      <c r="N537" s="101"/>
      <c r="O537" s="101" t="n">
        <v>-4761.01</v>
      </c>
      <c r="P537" s="101" t="n">
        <v>10407.01</v>
      </c>
      <c r="Q537" s="101" t="n">
        <v>-34330.01</v>
      </c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</row>
    <row r="538" customFormat="false" ht="15.75" hidden="false" customHeight="true" outlineLevel="0" collapsed="false">
      <c r="A538" s="101"/>
      <c r="B538" s="101" t="n">
        <v>-5</v>
      </c>
      <c r="C538" s="101" t="n">
        <v>27</v>
      </c>
      <c r="D538" s="101" t="n">
        <v>32</v>
      </c>
      <c r="E538" s="101" t="n">
        <v>59</v>
      </c>
      <c r="F538" s="101" t="s">
        <v>254</v>
      </c>
      <c r="G538" s="101" t="str">
        <f aca="false">E538&amp;""&amp;F538</f>
        <v>59Ge</v>
      </c>
      <c r="H538" s="101" t="n">
        <v>-16310.01</v>
      </c>
      <c r="I538" s="101" t="n">
        <v>16669.01</v>
      </c>
      <c r="J538" s="101" t="n">
        <v>107.01</v>
      </c>
      <c r="K538" s="101"/>
      <c r="L538" s="101" t="n">
        <v>-1658.01</v>
      </c>
      <c r="M538" s="101"/>
      <c r="N538" s="101"/>
      <c r="O538" s="101" t="n">
        <v>-3813.01</v>
      </c>
      <c r="P538" s="101" t="n">
        <v>18699.01</v>
      </c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</row>
    <row r="539" customFormat="false" ht="15.75" hidden="false" customHeight="true" outlineLevel="0" collapsed="false">
      <c r="A539" s="101"/>
      <c r="B539" s="101" t="n">
        <v>18</v>
      </c>
      <c r="C539" s="101" t="n">
        <v>39</v>
      </c>
      <c r="D539" s="101" t="n">
        <v>21</v>
      </c>
      <c r="E539" s="101" t="n">
        <v>60</v>
      </c>
      <c r="F539" s="101" t="s">
        <v>243</v>
      </c>
      <c r="G539" s="101" t="str">
        <f aca="false">E539&amp;""&amp;F539</f>
        <v>60Sc</v>
      </c>
      <c r="H539" s="101" t="n">
        <v>-4052.01</v>
      </c>
      <c r="I539" s="101" t="n">
        <v>1821.01</v>
      </c>
      <c r="J539" s="101"/>
      <c r="K539" s="101" t="n">
        <v>5319.01</v>
      </c>
      <c r="L539" s="101"/>
      <c r="M539" s="101" t="n">
        <v>18276.01</v>
      </c>
      <c r="N539" s="101" t="n">
        <v>29190.01</v>
      </c>
      <c r="O539" s="101" t="n">
        <v>-14404.01</v>
      </c>
      <c r="P539" s="101"/>
      <c r="Q539" s="101" t="n">
        <v>13521.01</v>
      </c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</row>
    <row r="540" customFormat="false" ht="15.75" hidden="false" customHeight="true" outlineLevel="0" collapsed="false">
      <c r="A540" s="101"/>
      <c r="B540" s="101" t="n">
        <v>16</v>
      </c>
      <c r="C540" s="101" t="n">
        <v>38</v>
      </c>
      <c r="D540" s="101" t="n">
        <v>22</v>
      </c>
      <c r="E540" s="101" t="n">
        <v>60</v>
      </c>
      <c r="F540" s="101" t="s">
        <v>244</v>
      </c>
      <c r="G540" s="101" t="str">
        <f aca="false">E540&amp;""&amp;F540</f>
        <v>60Ti</v>
      </c>
      <c r="H540" s="101" t="n">
        <v>-22328.01</v>
      </c>
      <c r="I540" s="101" t="n">
        <v>4755.01</v>
      </c>
      <c r="J540" s="101" t="n">
        <v>19315.01</v>
      </c>
      <c r="K540" s="101" t="n">
        <v>7359.01</v>
      </c>
      <c r="L540" s="101" t="n">
        <v>34987.01</v>
      </c>
      <c r="M540" s="101" t="n">
        <v>10914.01</v>
      </c>
      <c r="N540" s="101" t="n">
        <v>24176.01</v>
      </c>
      <c r="O540" s="101" t="n">
        <v>-10855.01</v>
      </c>
      <c r="P540" s="101"/>
      <c r="Q540" s="101" t="n">
        <v>7433.01</v>
      </c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</row>
    <row r="541" customFormat="false" ht="15.75" hidden="false" customHeight="true" outlineLevel="0" collapsed="false">
      <c r="A541" s="101"/>
      <c r="B541" s="101" t="n">
        <v>14</v>
      </c>
      <c r="C541" s="101" t="n">
        <v>37</v>
      </c>
      <c r="D541" s="101" t="n">
        <v>23</v>
      </c>
      <c r="E541" s="101" t="n">
        <v>60</v>
      </c>
      <c r="F541" s="101" t="s">
        <v>245</v>
      </c>
      <c r="G541" s="101" t="str">
        <f aca="false">E541&amp;""&amp;F541</f>
        <v>60V</v>
      </c>
      <c r="H541" s="101" t="n">
        <v>-33241.956</v>
      </c>
      <c r="I541" s="101" t="n">
        <v>3481.26</v>
      </c>
      <c r="J541" s="101" t="n">
        <v>14887.01</v>
      </c>
      <c r="K541" s="101" t="n">
        <v>9065.09</v>
      </c>
      <c r="L541" s="101" t="n">
        <v>32944.01</v>
      </c>
      <c r="M541" s="101" t="n">
        <v>13261.92</v>
      </c>
      <c r="N541" s="101" t="n">
        <v>19725.98</v>
      </c>
      <c r="O541" s="101" t="n">
        <v>-10936.01</v>
      </c>
      <c r="P541" s="101" t="n">
        <v>-30229.01</v>
      </c>
      <c r="Q541" s="101" t="n">
        <v>6578.22</v>
      </c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</row>
    <row r="542" customFormat="false" ht="15.75" hidden="false" customHeight="true" outlineLevel="0" collapsed="false">
      <c r="A542" s="101"/>
      <c r="B542" s="101" t="n">
        <v>12</v>
      </c>
      <c r="C542" s="101" t="n">
        <v>36</v>
      </c>
      <c r="D542" s="101" t="n">
        <v>24</v>
      </c>
      <c r="E542" s="101" t="n">
        <v>60</v>
      </c>
      <c r="F542" s="101" t="s">
        <v>246</v>
      </c>
      <c r="G542" s="101" t="str">
        <f aca="false">E542&amp;""&amp;F542</f>
        <v>60Cr</v>
      </c>
      <c r="H542" s="101" t="n">
        <v>-46503.876</v>
      </c>
      <c r="I542" s="101" t="n">
        <v>6683.7</v>
      </c>
      <c r="J542" s="101" t="n">
        <v>15960.83</v>
      </c>
      <c r="K542" s="101" t="n">
        <v>10811.78</v>
      </c>
      <c r="L542" s="101" t="n">
        <v>29970.01</v>
      </c>
      <c r="M542" s="101" t="n">
        <v>6464.062</v>
      </c>
      <c r="N542" s="101" t="n">
        <v>14908.5</v>
      </c>
      <c r="O542" s="101" t="n">
        <v>-9723.47</v>
      </c>
      <c r="P542" s="101" t="n">
        <v>-28149.01</v>
      </c>
      <c r="Q542" s="101" t="n">
        <v>950.13</v>
      </c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</row>
    <row r="543" customFormat="false" ht="15.75" hidden="false" customHeight="true" outlineLevel="0" collapsed="false">
      <c r="A543" s="101"/>
      <c r="B543" s="101" t="n">
        <v>10</v>
      </c>
      <c r="C543" s="101" t="n">
        <v>35</v>
      </c>
      <c r="D543" s="101" t="n">
        <v>25</v>
      </c>
      <c r="E543" s="101" t="n">
        <v>60</v>
      </c>
      <c r="F543" s="101" t="s">
        <v>247</v>
      </c>
      <c r="G543" s="101" t="str">
        <f aca="false">E543&amp;""&amp;F543</f>
        <v>60Mn</v>
      </c>
      <c r="H543" s="101" t="n">
        <v>-52967.938</v>
      </c>
      <c r="I543" s="101" t="n">
        <v>5513.93</v>
      </c>
      <c r="J543" s="101" t="n">
        <v>12365.42</v>
      </c>
      <c r="K543" s="101" t="n">
        <v>13283.01</v>
      </c>
      <c r="L543" s="101" t="n">
        <v>27226.38</v>
      </c>
      <c r="M543" s="101" t="n">
        <v>8444.437</v>
      </c>
      <c r="N543" s="101" t="n">
        <v>8681.78</v>
      </c>
      <c r="O543" s="101" t="n">
        <v>-9269.75</v>
      </c>
      <c r="P543" s="101" t="n">
        <v>-22424.89</v>
      </c>
      <c r="Q543" s="101" t="n">
        <v>-375.09</v>
      </c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</row>
    <row r="544" customFormat="false" ht="15.75" hidden="false" customHeight="true" outlineLevel="0" collapsed="false">
      <c r="A544" s="101"/>
      <c r="B544" s="101" t="n">
        <v>8</v>
      </c>
      <c r="C544" s="101" t="n">
        <v>34</v>
      </c>
      <c r="D544" s="101" t="n">
        <v>26</v>
      </c>
      <c r="E544" s="101" t="n">
        <v>60</v>
      </c>
      <c r="F544" s="101" t="s">
        <v>248</v>
      </c>
      <c r="G544" s="101" t="str">
        <f aca="false">E544&amp;""&amp;F544</f>
        <v>60Fe</v>
      </c>
      <c r="H544" s="101" t="n">
        <v>-61412.375</v>
      </c>
      <c r="I544" s="101" t="n">
        <v>8819.53</v>
      </c>
      <c r="J544" s="101" t="n">
        <v>13176.02</v>
      </c>
      <c r="K544" s="101" t="n">
        <v>15400.54</v>
      </c>
      <c r="L544" s="101" t="n">
        <v>24155.59</v>
      </c>
      <c r="M544" s="101" t="n">
        <v>237.345</v>
      </c>
      <c r="N544" s="101" t="n">
        <v>3060.16</v>
      </c>
      <c r="O544" s="101" t="n">
        <v>-8556.05</v>
      </c>
      <c r="P544" s="101" t="n">
        <v>-20809.86</v>
      </c>
      <c r="Q544" s="101" t="n">
        <v>-7254.57</v>
      </c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</row>
    <row r="545" customFormat="false" ht="15.75" hidden="false" customHeight="true" outlineLevel="0" collapsed="false">
      <c r="A545" s="101"/>
      <c r="B545" s="101" t="n">
        <v>6</v>
      </c>
      <c r="C545" s="101" t="n">
        <v>33</v>
      </c>
      <c r="D545" s="101" t="n">
        <v>27</v>
      </c>
      <c r="E545" s="101" t="n">
        <v>60</v>
      </c>
      <c r="F545" s="101" t="s">
        <v>249</v>
      </c>
      <c r="G545" s="101" t="str">
        <f aca="false">E545&amp;""&amp;F545</f>
        <v>60Co</v>
      </c>
      <c r="H545" s="101" t="n">
        <v>-61649.72</v>
      </c>
      <c r="I545" s="101" t="n">
        <v>7491.92</v>
      </c>
      <c r="J545" s="101" t="n">
        <v>8274.53</v>
      </c>
      <c r="K545" s="101" t="n">
        <v>17945.8</v>
      </c>
      <c r="L545" s="101" t="n">
        <v>20400.1</v>
      </c>
      <c r="M545" s="101" t="n">
        <v>2822.813</v>
      </c>
      <c r="N545" s="101" t="n">
        <v>-3305.17</v>
      </c>
      <c r="O545" s="101" t="n">
        <v>-7163.79</v>
      </c>
      <c r="P545" s="101" t="n">
        <v>-13413.37</v>
      </c>
      <c r="Q545" s="101" t="n">
        <v>-8564.92</v>
      </c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</row>
    <row r="546" customFormat="false" ht="15.75" hidden="false" customHeight="true" outlineLevel="0" collapsed="false">
      <c r="A546" s="101"/>
      <c r="B546" s="101" t="n">
        <v>4</v>
      </c>
      <c r="C546" s="101" t="n">
        <v>32</v>
      </c>
      <c r="D546" s="101" t="n">
        <v>28</v>
      </c>
      <c r="E546" s="101" t="n">
        <v>60</v>
      </c>
      <c r="F546" s="101" t="s">
        <v>250</v>
      </c>
      <c r="G546" s="101" t="str">
        <f aca="false">E546&amp;""&amp;F546</f>
        <v>60Ni</v>
      </c>
      <c r="H546" s="101" t="n">
        <v>-64472.533</v>
      </c>
      <c r="I546" s="101" t="n">
        <v>11387.73</v>
      </c>
      <c r="J546" s="101" t="n">
        <v>9532.38</v>
      </c>
      <c r="K546" s="101" t="n">
        <v>20387.01</v>
      </c>
      <c r="L546" s="101" t="n">
        <v>16896.01</v>
      </c>
      <c r="M546" s="101" t="n">
        <v>-6127.982</v>
      </c>
      <c r="N546" s="101" t="n">
        <v>-10298.8</v>
      </c>
      <c r="O546" s="101" t="n">
        <v>-6291.03</v>
      </c>
      <c r="P546" s="101" t="n">
        <v>-11097.34</v>
      </c>
      <c r="Q546" s="101" t="n">
        <v>-16186.12</v>
      </c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</row>
    <row r="547" customFormat="false" ht="15.75" hidden="false" customHeight="true" outlineLevel="0" collapsed="false">
      <c r="A547" s="101"/>
      <c r="B547" s="101" t="n">
        <v>2</v>
      </c>
      <c r="C547" s="101" t="n">
        <v>31</v>
      </c>
      <c r="D547" s="101" t="n">
        <v>29</v>
      </c>
      <c r="E547" s="101" t="n">
        <v>60</v>
      </c>
      <c r="F547" s="101" t="s">
        <v>251</v>
      </c>
      <c r="G547" s="101" t="str">
        <f aca="false">E547&amp;""&amp;F547</f>
        <v>60Cu</v>
      </c>
      <c r="H547" s="101" t="n">
        <v>-58344.551</v>
      </c>
      <c r="I547" s="101" t="n">
        <v>10058.14</v>
      </c>
      <c r="J547" s="101" t="n">
        <v>4477.4</v>
      </c>
      <c r="K547" s="101" t="n">
        <v>22820.05</v>
      </c>
      <c r="L547" s="101" t="n">
        <v>13075.93</v>
      </c>
      <c r="M547" s="101" t="n">
        <v>-4170.819</v>
      </c>
      <c r="N547" s="101" t="n">
        <v>-18560.01</v>
      </c>
      <c r="O547" s="101" t="n">
        <v>-4729.67</v>
      </c>
      <c r="P547" s="101" t="n">
        <v>-3404.4</v>
      </c>
      <c r="Q547" s="101" t="n">
        <v>-19200.91</v>
      </c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</row>
    <row r="548" customFormat="false" ht="15.75" hidden="false" customHeight="true" outlineLevel="0" collapsed="false">
      <c r="A548" s="101"/>
      <c r="B548" s="101" t="n">
        <v>0</v>
      </c>
      <c r="C548" s="101" t="n">
        <v>30</v>
      </c>
      <c r="D548" s="101" t="n">
        <v>30</v>
      </c>
      <c r="E548" s="101" t="n">
        <v>60</v>
      </c>
      <c r="F548" s="101" t="s">
        <v>252</v>
      </c>
      <c r="G548" s="101" t="str">
        <f aca="false">E548&amp;""&amp;F548</f>
        <v>60Zn</v>
      </c>
      <c r="H548" s="101" t="n">
        <v>-54173.732</v>
      </c>
      <c r="I548" s="101" t="n">
        <v>15030.09</v>
      </c>
      <c r="J548" s="101" t="n">
        <v>5104.97</v>
      </c>
      <c r="K548" s="101" t="n">
        <v>28018.21</v>
      </c>
      <c r="L548" s="101" t="n">
        <v>8523.52</v>
      </c>
      <c r="M548" s="101" t="n">
        <v>-14390.01</v>
      </c>
      <c r="N548" s="101" t="n">
        <v>-26564.01</v>
      </c>
      <c r="O548" s="101" t="n">
        <v>-2691.74</v>
      </c>
      <c r="P548" s="101" t="n">
        <v>-306.58</v>
      </c>
      <c r="Q548" s="101" t="n">
        <v>-28273.01</v>
      </c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</row>
    <row r="549" customFormat="false" ht="15.75" hidden="false" customHeight="true" outlineLevel="0" collapsed="false">
      <c r="A549" s="101"/>
      <c r="B549" s="101" t="n">
        <v>-2</v>
      </c>
      <c r="C549" s="101" t="n">
        <v>29</v>
      </c>
      <c r="D549" s="101" t="n">
        <v>31</v>
      </c>
      <c r="E549" s="101" t="n">
        <v>60</v>
      </c>
      <c r="F549" s="101" t="s">
        <v>253</v>
      </c>
      <c r="G549" s="101" t="str">
        <f aca="false">E549&amp;""&amp;F549</f>
        <v>60Ga</v>
      </c>
      <c r="H549" s="101" t="n">
        <v>-39784.01</v>
      </c>
      <c r="I549" s="101" t="n">
        <v>13884.01</v>
      </c>
      <c r="J549" s="101" t="n">
        <v>-142.01</v>
      </c>
      <c r="K549" s="101" t="n">
        <v>32434.01</v>
      </c>
      <c r="L549" s="101" t="n">
        <v>2695.01</v>
      </c>
      <c r="M549" s="101" t="n">
        <v>-12175.01</v>
      </c>
      <c r="N549" s="101" t="n">
        <v>-34083.01</v>
      </c>
      <c r="O549" s="101" t="n">
        <v>-3971.01</v>
      </c>
      <c r="P549" s="101" t="n">
        <v>9285.01</v>
      </c>
      <c r="Q549" s="101" t="n">
        <v>-31545.01</v>
      </c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</row>
    <row r="550" customFormat="false" ht="15.75" hidden="false" customHeight="true" outlineLevel="0" collapsed="false">
      <c r="A550" s="101"/>
      <c r="B550" s="101" t="n">
        <v>-4</v>
      </c>
      <c r="C550" s="101" t="n">
        <v>28</v>
      </c>
      <c r="D550" s="101" t="n">
        <v>32</v>
      </c>
      <c r="E550" s="101" t="n">
        <v>60</v>
      </c>
      <c r="F550" s="101" t="s">
        <v>254</v>
      </c>
      <c r="G550" s="101" t="str">
        <f aca="false">E550&amp;""&amp;F550</f>
        <v>60Ge</v>
      </c>
      <c r="H550" s="101" t="n">
        <v>-27609.01</v>
      </c>
      <c r="I550" s="101" t="n">
        <v>19370.01</v>
      </c>
      <c r="J550" s="101" t="n">
        <v>927.01</v>
      </c>
      <c r="K550" s="101" t="n">
        <v>36039.01</v>
      </c>
      <c r="L550" s="101" t="n">
        <v>-111.01</v>
      </c>
      <c r="M550" s="101" t="n">
        <v>-21909.01</v>
      </c>
      <c r="N550" s="101"/>
      <c r="O550" s="101" t="n">
        <v>-4456.01</v>
      </c>
      <c r="P550" s="101" t="n">
        <v>12317.01</v>
      </c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</row>
    <row r="551" customFormat="false" ht="15.75" hidden="false" customHeight="true" outlineLevel="0" collapsed="false">
      <c r="A551" s="101"/>
      <c r="B551" s="101" t="n">
        <v>-6</v>
      </c>
      <c r="C551" s="101" t="n">
        <v>27</v>
      </c>
      <c r="D551" s="101" t="n">
        <v>33</v>
      </c>
      <c r="E551" s="101" t="n">
        <v>60</v>
      </c>
      <c r="F551" s="101" t="s">
        <v>255</v>
      </c>
      <c r="G551" s="101" t="str">
        <f aca="false">E551&amp;""&amp;F551</f>
        <v>60As</v>
      </c>
      <c r="H551" s="101" t="n">
        <v>-5701.01</v>
      </c>
      <c r="I551" s="101"/>
      <c r="J551" s="101" t="n">
        <v>-3321.01</v>
      </c>
      <c r="K551" s="101"/>
      <c r="L551" s="101" t="n">
        <v>-3214.01</v>
      </c>
      <c r="M551" s="101"/>
      <c r="N551" s="101"/>
      <c r="O551" s="101" t="n">
        <v>-3804.01</v>
      </c>
      <c r="P551" s="101" t="n">
        <v>20982.01</v>
      </c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</row>
    <row r="552" customFormat="false" ht="15.75" hidden="false" customHeight="true" outlineLevel="0" collapsed="false">
      <c r="A552" s="101"/>
      <c r="B552" s="101" t="n">
        <v>19</v>
      </c>
      <c r="C552" s="101" t="n">
        <v>40</v>
      </c>
      <c r="D552" s="101" t="n">
        <v>21</v>
      </c>
      <c r="E552" s="101" t="n">
        <v>61</v>
      </c>
      <c r="F552" s="101" t="s">
        <v>243</v>
      </c>
      <c r="G552" s="101" t="str">
        <f aca="false">E552&amp;""&amp;F552</f>
        <v>61Sc</v>
      </c>
      <c r="H552" s="101" t="n">
        <v>931.01</v>
      </c>
      <c r="I552" s="101" t="n">
        <v>3088.01</v>
      </c>
      <c r="J552" s="101"/>
      <c r="K552" s="101" t="n">
        <v>4909.01</v>
      </c>
      <c r="L552" s="101"/>
      <c r="M552" s="101" t="n">
        <v>17279.01</v>
      </c>
      <c r="N552" s="101" t="n">
        <v>31438.01</v>
      </c>
      <c r="O552" s="101"/>
      <c r="P552" s="101"/>
      <c r="Q552" s="101" t="n">
        <v>15188.01</v>
      </c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</row>
    <row r="553" customFormat="false" ht="15.75" hidden="false" customHeight="true" outlineLevel="0" collapsed="false">
      <c r="A553" s="101"/>
      <c r="B553" s="101" t="n">
        <v>17</v>
      </c>
      <c r="C553" s="101" t="n">
        <v>39</v>
      </c>
      <c r="D553" s="101" t="n">
        <v>22</v>
      </c>
      <c r="E553" s="101" t="n">
        <v>61</v>
      </c>
      <c r="F553" s="101" t="s">
        <v>244</v>
      </c>
      <c r="G553" s="101" t="str">
        <f aca="false">E553&amp;""&amp;F553</f>
        <v>61Ti</v>
      </c>
      <c r="H553" s="101" t="n">
        <v>-16348.01</v>
      </c>
      <c r="I553" s="101" t="n">
        <v>2091.01</v>
      </c>
      <c r="J553" s="101" t="n">
        <v>19585.01</v>
      </c>
      <c r="K553" s="101" t="n">
        <v>6846.01</v>
      </c>
      <c r="L553" s="101"/>
      <c r="M553" s="101" t="n">
        <v>14159.01</v>
      </c>
      <c r="N553" s="101" t="n">
        <v>26107.01</v>
      </c>
      <c r="O553" s="101" t="n">
        <v>-11898.01</v>
      </c>
      <c r="P553" s="101"/>
      <c r="Q553" s="101" t="n">
        <v>8823.01</v>
      </c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</row>
    <row r="554" customFormat="false" ht="15.75" hidden="false" customHeight="true" outlineLevel="0" collapsed="false">
      <c r="A554" s="101"/>
      <c r="B554" s="101" t="n">
        <v>15</v>
      </c>
      <c r="C554" s="101" t="n">
        <v>38</v>
      </c>
      <c r="D554" s="101" t="n">
        <v>23</v>
      </c>
      <c r="E554" s="101" t="n">
        <v>61</v>
      </c>
      <c r="F554" s="101" t="s">
        <v>245</v>
      </c>
      <c r="G554" s="101" t="str">
        <f aca="false">E554&amp;""&amp;F554</f>
        <v>61V</v>
      </c>
      <c r="H554" s="101" t="n">
        <v>-30506.429</v>
      </c>
      <c r="I554" s="101" t="n">
        <v>5335.79</v>
      </c>
      <c r="J554" s="101" t="n">
        <v>15467.01</v>
      </c>
      <c r="K554" s="101" t="n">
        <v>8817.05</v>
      </c>
      <c r="L554" s="101" t="n">
        <v>34782.01</v>
      </c>
      <c r="M554" s="101" t="n">
        <v>11948.66</v>
      </c>
      <c r="N554" s="101" t="n">
        <v>21235.69</v>
      </c>
      <c r="O554" s="101" t="n">
        <v>-12224.01</v>
      </c>
      <c r="P554" s="101" t="n">
        <v>-33743.01</v>
      </c>
      <c r="Q554" s="101" t="n">
        <v>7926.13</v>
      </c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</row>
    <row r="555" customFormat="false" ht="15.75" hidden="false" customHeight="true" outlineLevel="0" collapsed="false">
      <c r="A555" s="101"/>
      <c r="B555" s="101" t="n">
        <v>13</v>
      </c>
      <c r="C555" s="101" t="n">
        <v>37</v>
      </c>
      <c r="D555" s="101" t="n">
        <v>24</v>
      </c>
      <c r="E555" s="101" t="n">
        <v>61</v>
      </c>
      <c r="F555" s="101" t="s">
        <v>246</v>
      </c>
      <c r="G555" s="101" t="str">
        <f aca="false">E555&amp;""&amp;F555</f>
        <v>61Cr</v>
      </c>
      <c r="H555" s="101" t="n">
        <v>-42455.089</v>
      </c>
      <c r="I555" s="101" t="n">
        <v>4022.53</v>
      </c>
      <c r="J555" s="101" t="n">
        <v>16502.1</v>
      </c>
      <c r="K555" s="101" t="n">
        <v>10706.23</v>
      </c>
      <c r="L555" s="101" t="n">
        <v>31389.01</v>
      </c>
      <c r="M555" s="101" t="n">
        <v>9287.033</v>
      </c>
      <c r="N555" s="101" t="n">
        <v>16465.41</v>
      </c>
      <c r="O555" s="101" t="n">
        <v>-11012.4</v>
      </c>
      <c r="P555" s="101" t="n">
        <v>-27416.01</v>
      </c>
      <c r="Q555" s="101" t="n">
        <v>2441.53</v>
      </c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</row>
    <row r="556" customFormat="false" ht="15.75" hidden="false" customHeight="true" outlineLevel="0" collapsed="false">
      <c r="A556" s="101"/>
      <c r="B556" s="101" t="n">
        <v>11</v>
      </c>
      <c r="C556" s="101" t="n">
        <v>36</v>
      </c>
      <c r="D556" s="101" t="n">
        <v>25</v>
      </c>
      <c r="E556" s="101" t="n">
        <v>61</v>
      </c>
      <c r="F556" s="101" t="s">
        <v>247</v>
      </c>
      <c r="G556" s="101" t="str">
        <f aca="false">E556&amp;""&amp;F556</f>
        <v>61Mn</v>
      </c>
      <c r="H556" s="101" t="n">
        <v>-51742.122</v>
      </c>
      <c r="I556" s="101" t="n">
        <v>6845.5</v>
      </c>
      <c r="J556" s="101" t="n">
        <v>12527.22</v>
      </c>
      <c r="K556" s="101" t="n">
        <v>12359.44</v>
      </c>
      <c r="L556" s="101" t="n">
        <v>28488.05</v>
      </c>
      <c r="M556" s="101" t="n">
        <v>7178.372</v>
      </c>
      <c r="N556" s="101" t="n">
        <v>11155.5</v>
      </c>
      <c r="O556" s="101" t="n">
        <v>-9938.65</v>
      </c>
      <c r="P556" s="101" t="n">
        <v>-25789.14</v>
      </c>
      <c r="Q556" s="101" t="n">
        <v>1598.94</v>
      </c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</row>
    <row r="557" customFormat="false" ht="15.75" hidden="false" customHeight="true" outlineLevel="0" collapsed="false">
      <c r="A557" s="101"/>
      <c r="B557" s="101" t="n">
        <v>9</v>
      </c>
      <c r="C557" s="101" t="n">
        <v>35</v>
      </c>
      <c r="D557" s="101" t="n">
        <v>26</v>
      </c>
      <c r="E557" s="101" t="n">
        <v>61</v>
      </c>
      <c r="F557" s="101" t="s">
        <v>248</v>
      </c>
      <c r="G557" s="101" t="str">
        <f aca="false">E557&amp;""&amp;F557</f>
        <v>61Fe</v>
      </c>
      <c r="H557" s="101" t="n">
        <v>-58920.494</v>
      </c>
      <c r="I557" s="101" t="n">
        <v>5579.44</v>
      </c>
      <c r="J557" s="101" t="n">
        <v>13241.53</v>
      </c>
      <c r="K557" s="101" t="n">
        <v>14398.96</v>
      </c>
      <c r="L557" s="101" t="n">
        <v>25606.95</v>
      </c>
      <c r="M557" s="101" t="n">
        <v>3977.129</v>
      </c>
      <c r="N557" s="101" t="n">
        <v>5300.83</v>
      </c>
      <c r="O557" s="101" t="n">
        <v>-8821.27</v>
      </c>
      <c r="P557" s="101" t="n">
        <v>-19705.59</v>
      </c>
      <c r="Q557" s="101" t="n">
        <v>-5342.09</v>
      </c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</row>
    <row r="558" customFormat="false" ht="15.75" hidden="false" customHeight="true" outlineLevel="0" collapsed="false">
      <c r="A558" s="101"/>
      <c r="B558" s="101" t="n">
        <v>7</v>
      </c>
      <c r="C558" s="101" t="n">
        <v>34</v>
      </c>
      <c r="D558" s="101" t="n">
        <v>27</v>
      </c>
      <c r="E558" s="101" t="n">
        <v>61</v>
      </c>
      <c r="F558" s="101" t="s">
        <v>249</v>
      </c>
      <c r="G558" s="101" t="str">
        <f aca="false">E558&amp;""&amp;F558</f>
        <v>61Co</v>
      </c>
      <c r="H558" s="101" t="n">
        <v>-62897.623</v>
      </c>
      <c r="I558" s="101" t="n">
        <v>9319.22</v>
      </c>
      <c r="J558" s="101" t="n">
        <v>8774.22</v>
      </c>
      <c r="K558" s="101" t="n">
        <v>16811.14</v>
      </c>
      <c r="L558" s="101" t="n">
        <v>21950.24</v>
      </c>
      <c r="M558" s="101" t="n">
        <v>1323.699</v>
      </c>
      <c r="N558" s="101" t="n">
        <v>-913.79</v>
      </c>
      <c r="O558" s="101" t="n">
        <v>-7836.41</v>
      </c>
      <c r="P558" s="101" t="n">
        <v>-17218.66</v>
      </c>
      <c r="Q558" s="101" t="n">
        <v>-6496.41</v>
      </c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</row>
    <row r="559" customFormat="false" ht="15.75" hidden="false" customHeight="true" outlineLevel="0" collapsed="false">
      <c r="A559" s="101"/>
      <c r="B559" s="101" t="n">
        <v>5</v>
      </c>
      <c r="C559" s="101" t="n">
        <v>33</v>
      </c>
      <c r="D559" s="101" t="n">
        <v>28</v>
      </c>
      <c r="E559" s="101" t="n">
        <v>61</v>
      </c>
      <c r="F559" s="101" t="s">
        <v>250</v>
      </c>
      <c r="G559" s="101" t="str">
        <f aca="false">E559&amp;""&amp;F559</f>
        <v>61Ni</v>
      </c>
      <c r="H559" s="101" t="n">
        <v>-64221.322</v>
      </c>
      <c r="I559" s="101" t="n">
        <v>7820.11</v>
      </c>
      <c r="J559" s="101" t="n">
        <v>9860.57</v>
      </c>
      <c r="K559" s="101" t="n">
        <v>19207.84</v>
      </c>
      <c r="L559" s="101" t="n">
        <v>18135.1</v>
      </c>
      <c r="M559" s="101" t="n">
        <v>-2237.488</v>
      </c>
      <c r="N559" s="101" t="n">
        <v>-7872.63</v>
      </c>
      <c r="O559" s="101" t="n">
        <v>-6465.06</v>
      </c>
      <c r="P559" s="101" t="n">
        <v>-10097.92</v>
      </c>
      <c r="Q559" s="101" t="n">
        <v>-13948.09</v>
      </c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</row>
    <row r="560" customFormat="false" ht="15.75" hidden="false" customHeight="true" outlineLevel="0" collapsed="false">
      <c r="A560" s="101"/>
      <c r="B560" s="101" t="n">
        <v>3</v>
      </c>
      <c r="C560" s="101" t="n">
        <v>32</v>
      </c>
      <c r="D560" s="101" t="n">
        <v>29</v>
      </c>
      <c r="E560" s="101" t="n">
        <v>61</v>
      </c>
      <c r="F560" s="101" t="s">
        <v>251</v>
      </c>
      <c r="G560" s="101" t="str">
        <f aca="false">E560&amp;""&amp;F560</f>
        <v>61Cu</v>
      </c>
      <c r="H560" s="101" t="n">
        <v>-61983.834</v>
      </c>
      <c r="I560" s="101" t="n">
        <v>11710.6</v>
      </c>
      <c r="J560" s="101" t="n">
        <v>4800.27</v>
      </c>
      <c r="K560" s="101" t="n">
        <v>21768.74</v>
      </c>
      <c r="L560" s="101" t="n">
        <v>14332.66</v>
      </c>
      <c r="M560" s="101" t="n">
        <v>-5635.144</v>
      </c>
      <c r="N560" s="101" t="n">
        <v>-14849.29</v>
      </c>
      <c r="O560" s="101" t="n">
        <v>-5063.8</v>
      </c>
      <c r="P560" s="101" t="n">
        <v>-7623.09</v>
      </c>
      <c r="Q560" s="101" t="n">
        <v>-15881.42</v>
      </c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</row>
    <row r="561" customFormat="false" ht="15.75" hidden="false" customHeight="true" outlineLevel="0" collapsed="false">
      <c r="A561" s="101"/>
      <c r="B561" s="101" t="n">
        <v>1</v>
      </c>
      <c r="C561" s="101" t="n">
        <v>31</v>
      </c>
      <c r="D561" s="101" t="n">
        <v>30</v>
      </c>
      <c r="E561" s="101" t="n">
        <v>61</v>
      </c>
      <c r="F561" s="101" t="s">
        <v>252</v>
      </c>
      <c r="G561" s="101" t="str">
        <f aca="false">E561&amp;""&amp;F561</f>
        <v>61Zn</v>
      </c>
      <c r="H561" s="101" t="n">
        <v>-56348.691</v>
      </c>
      <c r="I561" s="101" t="n">
        <v>10246.28</v>
      </c>
      <c r="J561" s="101" t="n">
        <v>5293.11</v>
      </c>
      <c r="K561" s="101" t="n">
        <v>25276.37</v>
      </c>
      <c r="L561" s="101" t="n">
        <v>9770.51</v>
      </c>
      <c r="M561" s="101" t="n">
        <v>-9214.149</v>
      </c>
      <c r="N561" s="101" t="n">
        <v>-22619.01</v>
      </c>
      <c r="O561" s="101" t="n">
        <v>-2690.39</v>
      </c>
      <c r="P561" s="101" t="n">
        <v>834.87</v>
      </c>
      <c r="Q561" s="101" t="n">
        <v>-24636.01</v>
      </c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</row>
    <row r="562" customFormat="false" ht="15.75" hidden="false" customHeight="true" outlineLevel="0" collapsed="false">
      <c r="A562" s="101"/>
      <c r="B562" s="101" t="n">
        <v>-1</v>
      </c>
      <c r="C562" s="101" t="n">
        <v>30</v>
      </c>
      <c r="D562" s="101" t="n">
        <v>31</v>
      </c>
      <c r="E562" s="101" t="n">
        <v>61</v>
      </c>
      <c r="F562" s="101" t="s">
        <v>253</v>
      </c>
      <c r="G562" s="101" t="str">
        <f aca="false">E562&amp;""&amp;F562</f>
        <v>61Ga</v>
      </c>
      <c r="H562" s="101" t="n">
        <v>-47134.542</v>
      </c>
      <c r="I562" s="101" t="n">
        <v>15422.01</v>
      </c>
      <c r="J562" s="101" t="n">
        <v>249.78</v>
      </c>
      <c r="K562" s="101" t="n">
        <v>29306.01</v>
      </c>
      <c r="L562" s="101" t="n">
        <v>5354.75</v>
      </c>
      <c r="M562" s="101" t="n">
        <v>-13405.01</v>
      </c>
      <c r="N562" s="101" t="n">
        <v>-29548.01</v>
      </c>
      <c r="O562" s="101" t="n">
        <v>-2251.2</v>
      </c>
      <c r="P562" s="101" t="n">
        <v>3921.04</v>
      </c>
      <c r="Q562" s="101" t="n">
        <v>-27596.01</v>
      </c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</row>
    <row r="563" customFormat="false" ht="15.75" hidden="false" customHeight="true" outlineLevel="0" collapsed="false">
      <c r="A563" s="101"/>
      <c r="B563" s="101" t="n">
        <v>-3</v>
      </c>
      <c r="C563" s="101" t="n">
        <v>29</v>
      </c>
      <c r="D563" s="101" t="n">
        <v>32</v>
      </c>
      <c r="E563" s="101" t="n">
        <v>61</v>
      </c>
      <c r="F563" s="101" t="s">
        <v>254</v>
      </c>
      <c r="G563" s="101" t="str">
        <f aca="false">E563&amp;""&amp;F563</f>
        <v>61Ge</v>
      </c>
      <c r="H563" s="101" t="n">
        <v>-33729.01</v>
      </c>
      <c r="I563" s="101" t="n">
        <v>14191.01</v>
      </c>
      <c r="J563" s="101" t="n">
        <v>1234.01</v>
      </c>
      <c r="K563" s="101" t="n">
        <v>33562.01</v>
      </c>
      <c r="L563" s="101" t="n">
        <v>1092.01</v>
      </c>
      <c r="M563" s="101" t="n">
        <v>-16143.01</v>
      </c>
      <c r="N563" s="101"/>
      <c r="O563" s="101" t="n">
        <v>-3608.01</v>
      </c>
      <c r="P563" s="101" t="n">
        <v>13155.01</v>
      </c>
      <c r="Q563" s="101" t="n">
        <v>-36100.01</v>
      </c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</row>
    <row r="564" customFormat="false" ht="15.75" hidden="false" customHeight="true" outlineLevel="0" collapsed="false">
      <c r="A564" s="101"/>
      <c r="B564" s="101" t="n">
        <v>-5</v>
      </c>
      <c r="C564" s="101" t="n">
        <v>28</v>
      </c>
      <c r="D564" s="101" t="n">
        <v>33</v>
      </c>
      <c r="E564" s="101" t="n">
        <v>61</v>
      </c>
      <c r="F564" s="101" t="s">
        <v>255</v>
      </c>
      <c r="G564" s="101" t="str">
        <f aca="false">E564&amp;""&amp;F564</f>
        <v>61As</v>
      </c>
      <c r="H564" s="101" t="n">
        <v>-17587.01</v>
      </c>
      <c r="I564" s="101" t="n">
        <v>19957.01</v>
      </c>
      <c r="J564" s="101" t="n">
        <v>-2734.01</v>
      </c>
      <c r="K564" s="101"/>
      <c r="L564" s="101" t="n">
        <v>-1807.01</v>
      </c>
      <c r="M564" s="101"/>
      <c r="N564" s="101"/>
      <c r="O564" s="101" t="n">
        <v>-4362.01</v>
      </c>
      <c r="P564" s="101" t="n">
        <v>14909.01</v>
      </c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</row>
    <row r="565" customFormat="false" ht="15.75" hidden="false" customHeight="true" outlineLevel="0" collapsed="false">
      <c r="A565" s="101"/>
      <c r="B565" s="101" t="n">
        <v>18</v>
      </c>
      <c r="C565" s="101" t="n">
        <v>40</v>
      </c>
      <c r="D565" s="101" t="n">
        <v>22</v>
      </c>
      <c r="E565" s="101" t="n">
        <v>62</v>
      </c>
      <c r="F565" s="101" t="s">
        <v>244</v>
      </c>
      <c r="G565" s="101" t="str">
        <f aca="false">E565&amp;""&amp;F565</f>
        <v>62Ti</v>
      </c>
      <c r="H565" s="101" t="n">
        <v>-12566.01</v>
      </c>
      <c r="I565" s="101" t="n">
        <v>4289.01</v>
      </c>
      <c r="J565" s="101" t="n">
        <v>20786.01</v>
      </c>
      <c r="K565" s="101" t="n">
        <v>6381.01</v>
      </c>
      <c r="L565" s="101"/>
      <c r="M565" s="101" t="n">
        <v>12911.01</v>
      </c>
      <c r="N565" s="101" t="n">
        <v>28329.01</v>
      </c>
      <c r="O565" s="101" t="n">
        <v>-13072.01</v>
      </c>
      <c r="P565" s="101"/>
      <c r="Q565" s="101" t="n">
        <v>9869.01</v>
      </c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</row>
    <row r="566" customFormat="false" ht="15.75" hidden="false" customHeight="true" outlineLevel="0" collapsed="false">
      <c r="A566" s="101"/>
      <c r="B566" s="101" t="n">
        <v>16</v>
      </c>
      <c r="C566" s="101" t="n">
        <v>39</v>
      </c>
      <c r="D566" s="101" t="n">
        <v>23</v>
      </c>
      <c r="E566" s="101" t="n">
        <v>62</v>
      </c>
      <c r="F566" s="101" t="s">
        <v>245</v>
      </c>
      <c r="G566" s="101" t="str">
        <f aca="false">E566&amp;""&amp;F566</f>
        <v>62V</v>
      </c>
      <c r="H566" s="101" t="n">
        <v>-25476.01</v>
      </c>
      <c r="I566" s="101" t="n">
        <v>3041.01</v>
      </c>
      <c r="J566" s="101" t="n">
        <v>16418.01</v>
      </c>
      <c r="K566" s="101" t="n">
        <v>8377.01</v>
      </c>
      <c r="L566" s="101" t="n">
        <v>36002.01</v>
      </c>
      <c r="M566" s="101" t="n">
        <v>15419.01</v>
      </c>
      <c r="N566" s="101" t="n">
        <v>23005.01</v>
      </c>
      <c r="O566" s="101" t="n">
        <v>-13025.01</v>
      </c>
      <c r="P566" s="101" t="n">
        <v>-33697.01</v>
      </c>
      <c r="Q566" s="101" t="n">
        <v>8907.01</v>
      </c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</row>
    <row r="567" customFormat="false" ht="15.75" hidden="false" customHeight="true" outlineLevel="0" collapsed="false">
      <c r="A567" s="101"/>
      <c r="B567" s="101" t="n">
        <v>14</v>
      </c>
      <c r="C567" s="101" t="n">
        <v>38</v>
      </c>
      <c r="D567" s="101" t="n">
        <v>24</v>
      </c>
      <c r="E567" s="101" t="n">
        <v>62</v>
      </c>
      <c r="F567" s="101" t="s">
        <v>246</v>
      </c>
      <c r="G567" s="101" t="str">
        <f aca="false">E567&amp;""&amp;F567</f>
        <v>62Cr</v>
      </c>
      <c r="H567" s="101" t="n">
        <v>-40894.961</v>
      </c>
      <c r="I567" s="101" t="n">
        <v>6511.19</v>
      </c>
      <c r="J567" s="101" t="n">
        <v>17677.5</v>
      </c>
      <c r="K567" s="101" t="n">
        <v>10533.72</v>
      </c>
      <c r="L567" s="101" t="n">
        <v>33145.01</v>
      </c>
      <c r="M567" s="101" t="n">
        <v>7586.01</v>
      </c>
      <c r="N567" s="101" t="n">
        <v>17983.09</v>
      </c>
      <c r="O567" s="101" t="n">
        <v>-12208.01</v>
      </c>
      <c r="P567" s="101" t="n">
        <v>-31836.01</v>
      </c>
      <c r="Q567" s="101" t="n">
        <v>2775.84</v>
      </c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</row>
    <row r="568" customFormat="false" ht="15.75" hidden="false" customHeight="true" outlineLevel="0" collapsed="false">
      <c r="A568" s="101"/>
      <c r="B568" s="101" t="n">
        <v>12</v>
      </c>
      <c r="C568" s="101" t="n">
        <v>37</v>
      </c>
      <c r="D568" s="101" t="n">
        <v>25</v>
      </c>
      <c r="E568" s="101" t="n">
        <v>62</v>
      </c>
      <c r="F568" s="101" t="s">
        <v>247</v>
      </c>
      <c r="G568" s="101" t="str">
        <f aca="false">E568&amp;""&amp;F568</f>
        <v>62Mn</v>
      </c>
      <c r="H568" s="101" t="n">
        <v>-48481.01</v>
      </c>
      <c r="I568" s="101" t="n">
        <v>4810.01</v>
      </c>
      <c r="J568" s="101" t="n">
        <v>13315.01</v>
      </c>
      <c r="K568" s="101" t="n">
        <v>11656.01</v>
      </c>
      <c r="L568" s="101" t="n">
        <v>29817.01</v>
      </c>
      <c r="M568" s="101" t="n">
        <v>10397.01</v>
      </c>
      <c r="N568" s="101" t="n">
        <v>12943.01</v>
      </c>
      <c r="O568" s="101" t="n">
        <v>-10586.01</v>
      </c>
      <c r="P568" s="101" t="n">
        <v>-25263.01</v>
      </c>
      <c r="Q568" s="101" t="n">
        <v>2368.01</v>
      </c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</row>
    <row r="569" customFormat="false" ht="15.75" hidden="false" customHeight="true" outlineLevel="0" collapsed="false">
      <c r="A569" s="101"/>
      <c r="B569" s="101" t="n">
        <v>10</v>
      </c>
      <c r="C569" s="101" t="n">
        <v>36</v>
      </c>
      <c r="D569" s="101" t="n">
        <v>26</v>
      </c>
      <c r="E569" s="101" t="n">
        <v>62</v>
      </c>
      <c r="F569" s="101" t="s">
        <v>248</v>
      </c>
      <c r="G569" s="101" t="str">
        <f aca="false">E569&amp;""&amp;F569</f>
        <v>62Fe</v>
      </c>
      <c r="H569" s="101" t="n">
        <v>-58878.048</v>
      </c>
      <c r="I569" s="101" t="n">
        <v>8028.87</v>
      </c>
      <c r="J569" s="101" t="n">
        <v>14424.9</v>
      </c>
      <c r="K569" s="101" t="n">
        <v>13608.31</v>
      </c>
      <c r="L569" s="101" t="n">
        <v>26952.11</v>
      </c>
      <c r="M569" s="101" t="n">
        <v>2545.776</v>
      </c>
      <c r="N569" s="101" t="n">
        <v>7867.81</v>
      </c>
      <c r="O569" s="101" t="n">
        <v>-9468.24</v>
      </c>
      <c r="P569" s="101" t="n">
        <v>-23711.93</v>
      </c>
      <c r="Q569" s="101" t="n">
        <v>-4051.74</v>
      </c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</row>
    <row r="570" customFormat="false" ht="15.75" hidden="false" customHeight="true" outlineLevel="0" collapsed="false">
      <c r="A570" s="101"/>
      <c r="B570" s="101" t="n">
        <v>8</v>
      </c>
      <c r="C570" s="101" t="n">
        <v>35</v>
      </c>
      <c r="D570" s="101" t="n">
        <v>27</v>
      </c>
      <c r="E570" s="101" t="n">
        <v>62</v>
      </c>
      <c r="F570" s="101" t="s">
        <v>249</v>
      </c>
      <c r="G570" s="101" t="str">
        <f aca="false">E570&amp;""&amp;F570</f>
        <v>62Co</v>
      </c>
      <c r="H570" s="101" t="n">
        <v>-61423.824</v>
      </c>
      <c r="I570" s="101" t="n">
        <v>6597.52</v>
      </c>
      <c r="J570" s="101" t="n">
        <v>9792.3</v>
      </c>
      <c r="K570" s="101" t="n">
        <v>15916.74</v>
      </c>
      <c r="L570" s="101" t="n">
        <v>23033.83</v>
      </c>
      <c r="M570" s="101" t="n">
        <v>5322.039</v>
      </c>
      <c r="N570" s="101" t="n">
        <v>1363.14</v>
      </c>
      <c r="O570" s="101" t="n">
        <v>-8021.18</v>
      </c>
      <c r="P570" s="101" t="n">
        <v>-16970.67</v>
      </c>
      <c r="Q570" s="101" t="n">
        <v>-5273.82</v>
      </c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</row>
    <row r="571" customFormat="false" ht="15.75" hidden="false" customHeight="true" outlineLevel="0" collapsed="false">
      <c r="A571" s="101"/>
      <c r="B571" s="101" t="n">
        <v>6</v>
      </c>
      <c r="C571" s="101" t="n">
        <v>34</v>
      </c>
      <c r="D571" s="101" t="n">
        <v>28</v>
      </c>
      <c r="E571" s="101" t="n">
        <v>62</v>
      </c>
      <c r="F571" s="101" t="s">
        <v>250</v>
      </c>
      <c r="G571" s="101" t="str">
        <f aca="false">E571&amp;""&amp;F571</f>
        <v>62Ni</v>
      </c>
      <c r="H571" s="101" t="n">
        <v>-66745.863</v>
      </c>
      <c r="I571" s="101" t="n">
        <v>10595.86</v>
      </c>
      <c r="J571" s="101" t="n">
        <v>11137.21</v>
      </c>
      <c r="K571" s="101" t="n">
        <v>18415.96</v>
      </c>
      <c r="L571" s="101" t="n">
        <v>19911.43</v>
      </c>
      <c r="M571" s="101" t="n">
        <v>-3958.896</v>
      </c>
      <c r="N571" s="101" t="n">
        <v>-5578.35</v>
      </c>
      <c r="O571" s="101" t="n">
        <v>-7016.31</v>
      </c>
      <c r="P571" s="101" t="n">
        <v>-15114.34</v>
      </c>
      <c r="Q571" s="101" t="n">
        <v>-12833.35</v>
      </c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</row>
    <row r="572" customFormat="false" ht="15.75" hidden="false" customHeight="true" outlineLevel="0" collapsed="false">
      <c r="A572" s="101"/>
      <c r="B572" s="101" t="n">
        <v>4</v>
      </c>
      <c r="C572" s="101" t="n">
        <v>33</v>
      </c>
      <c r="D572" s="101" t="n">
        <v>29</v>
      </c>
      <c r="E572" s="101" t="n">
        <v>62</v>
      </c>
      <c r="F572" s="101" t="s">
        <v>251</v>
      </c>
      <c r="G572" s="101" t="str">
        <f aca="false">E572&amp;""&amp;F572</f>
        <v>62Cu</v>
      </c>
      <c r="H572" s="101" t="n">
        <v>-62786.966</v>
      </c>
      <c r="I572" s="101" t="n">
        <v>8874.45</v>
      </c>
      <c r="J572" s="101" t="n">
        <v>5854.61</v>
      </c>
      <c r="K572" s="101" t="n">
        <v>20585.05</v>
      </c>
      <c r="L572" s="101" t="n">
        <v>15715.19</v>
      </c>
      <c r="M572" s="101" t="n">
        <v>-1619.455</v>
      </c>
      <c r="N572" s="101" t="n">
        <v>-10800.52</v>
      </c>
      <c r="O572" s="101" t="n">
        <v>-5365.32</v>
      </c>
      <c r="P572" s="101" t="n">
        <v>-7178.31</v>
      </c>
      <c r="Q572" s="101" t="n">
        <v>-14509.59</v>
      </c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</row>
    <row r="573" customFormat="false" ht="15.75" hidden="false" customHeight="true" outlineLevel="0" collapsed="false">
      <c r="A573" s="101"/>
      <c r="B573" s="101" t="n">
        <v>2</v>
      </c>
      <c r="C573" s="101" t="n">
        <v>32</v>
      </c>
      <c r="D573" s="101" t="n">
        <v>30</v>
      </c>
      <c r="E573" s="101" t="n">
        <v>62</v>
      </c>
      <c r="F573" s="101" t="s">
        <v>252</v>
      </c>
      <c r="G573" s="101" t="str">
        <f aca="false">E573&amp;""&amp;F573</f>
        <v>62Zn</v>
      </c>
      <c r="H573" s="101" t="n">
        <v>-61167.512</v>
      </c>
      <c r="I573" s="101" t="n">
        <v>12890.14</v>
      </c>
      <c r="J573" s="101" t="n">
        <v>6472.65</v>
      </c>
      <c r="K573" s="101" t="n">
        <v>23136.41</v>
      </c>
      <c r="L573" s="101" t="n">
        <v>11272.92</v>
      </c>
      <c r="M573" s="101" t="n">
        <v>-9181.066</v>
      </c>
      <c r="N573" s="101" t="n">
        <v>-19269.01</v>
      </c>
      <c r="O573" s="101" t="n">
        <v>-3364.27</v>
      </c>
      <c r="P573" s="101" t="n">
        <v>-4235.16</v>
      </c>
      <c r="Q573" s="101" t="n">
        <v>-22104.29</v>
      </c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</row>
    <row r="574" customFormat="false" ht="15.75" hidden="false" customHeight="true" outlineLevel="0" collapsed="false">
      <c r="A574" s="101"/>
      <c r="B574" s="101" t="n">
        <v>0</v>
      </c>
      <c r="C574" s="101" t="n">
        <v>31</v>
      </c>
      <c r="D574" s="101" t="n">
        <v>31</v>
      </c>
      <c r="E574" s="101" t="n">
        <v>62</v>
      </c>
      <c r="F574" s="101" t="s">
        <v>253</v>
      </c>
      <c r="G574" s="101" t="str">
        <f aca="false">E574&amp;""&amp;F574</f>
        <v>62Ga</v>
      </c>
      <c r="H574" s="101" t="n">
        <v>-51986.446</v>
      </c>
      <c r="I574" s="101" t="n">
        <v>12923.22</v>
      </c>
      <c r="J574" s="101" t="n">
        <v>2926.73</v>
      </c>
      <c r="K574" s="101" t="n">
        <v>28345.01</v>
      </c>
      <c r="L574" s="101" t="n">
        <v>8219.84</v>
      </c>
      <c r="M574" s="101" t="n">
        <v>-10088.01</v>
      </c>
      <c r="N574" s="101" t="n">
        <v>-27404.01</v>
      </c>
      <c r="O574" s="101" t="n">
        <v>-2744.23</v>
      </c>
      <c r="P574" s="101" t="n">
        <v>2708.42</v>
      </c>
      <c r="Q574" s="101" t="n">
        <v>-26328.01</v>
      </c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</row>
    <row r="575" customFormat="false" ht="15.75" hidden="false" customHeight="true" outlineLevel="0" collapsed="false">
      <c r="A575" s="101"/>
      <c r="B575" s="101" t="n">
        <v>-2</v>
      </c>
      <c r="C575" s="101" t="n">
        <v>30</v>
      </c>
      <c r="D575" s="101" t="n">
        <v>32</v>
      </c>
      <c r="E575" s="101" t="n">
        <v>62</v>
      </c>
      <c r="F575" s="101" t="s">
        <v>254</v>
      </c>
      <c r="G575" s="101" t="str">
        <f aca="false">E575&amp;""&amp;F575</f>
        <v>62Ge</v>
      </c>
      <c r="H575" s="101" t="n">
        <v>-41899.01</v>
      </c>
      <c r="I575" s="101" t="n">
        <v>16241.01</v>
      </c>
      <c r="J575" s="101" t="n">
        <v>2053.01</v>
      </c>
      <c r="K575" s="101" t="n">
        <v>30432.01</v>
      </c>
      <c r="L575" s="101" t="n">
        <v>2303.01</v>
      </c>
      <c r="M575" s="101" t="n">
        <v>-17316.01</v>
      </c>
      <c r="N575" s="101"/>
      <c r="O575" s="101" t="n">
        <v>-2025.01</v>
      </c>
      <c r="P575" s="101" t="n">
        <v>7161.01</v>
      </c>
      <c r="Q575" s="101" t="n">
        <v>-32383.01</v>
      </c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</row>
    <row r="576" customFormat="false" ht="15.75" hidden="false" customHeight="true" outlineLevel="0" collapsed="false">
      <c r="A576" s="101"/>
      <c r="B576" s="101" t="n">
        <v>-4</v>
      </c>
      <c r="C576" s="101" t="n">
        <v>29</v>
      </c>
      <c r="D576" s="101" t="n">
        <v>33</v>
      </c>
      <c r="E576" s="101" t="n">
        <v>62</v>
      </c>
      <c r="F576" s="101" t="s">
        <v>255</v>
      </c>
      <c r="G576" s="101" t="str">
        <f aca="false">E576&amp;""&amp;F576</f>
        <v>62As</v>
      </c>
      <c r="H576" s="101" t="n">
        <v>-24582.01</v>
      </c>
      <c r="I576" s="101" t="n">
        <v>15067.01</v>
      </c>
      <c r="J576" s="101" t="n">
        <v>-1858.01</v>
      </c>
      <c r="K576" s="101" t="n">
        <v>35024.01</v>
      </c>
      <c r="L576" s="101" t="n">
        <v>-624.01</v>
      </c>
      <c r="M576" s="101"/>
      <c r="N576" s="101"/>
      <c r="O576" s="101" t="n">
        <v>-3515.01</v>
      </c>
      <c r="P576" s="101" t="n">
        <v>15263.01</v>
      </c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</row>
    <row r="577" customFormat="false" ht="15.75" hidden="false" customHeight="true" outlineLevel="0" collapsed="false">
      <c r="A577" s="101"/>
      <c r="B577" s="101" t="n">
        <v>19</v>
      </c>
      <c r="C577" s="101" t="n">
        <v>41</v>
      </c>
      <c r="D577" s="101" t="n">
        <v>22</v>
      </c>
      <c r="E577" s="101" t="n">
        <v>63</v>
      </c>
      <c r="F577" s="101" t="s">
        <v>244</v>
      </c>
      <c r="G577" s="101" t="str">
        <f aca="false">E577&amp;""&amp;F577</f>
        <v>63Ti</v>
      </c>
      <c r="H577" s="101" t="n">
        <v>-5822.01</v>
      </c>
      <c r="I577" s="101" t="n">
        <v>1327.01</v>
      </c>
      <c r="J577" s="101"/>
      <c r="K577" s="101" t="n">
        <v>5617.01</v>
      </c>
      <c r="L577" s="101"/>
      <c r="M577" s="101" t="n">
        <v>16171.01</v>
      </c>
      <c r="N577" s="101" t="n">
        <v>29900.01</v>
      </c>
      <c r="O577" s="101"/>
      <c r="P577" s="101"/>
      <c r="Q577" s="101" t="n">
        <v>11583.01</v>
      </c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</row>
    <row r="578" customFormat="false" ht="15.75" hidden="false" customHeight="true" outlineLevel="0" collapsed="false">
      <c r="A578" s="101"/>
      <c r="B578" s="101" t="n">
        <v>17</v>
      </c>
      <c r="C578" s="101" t="n">
        <v>40</v>
      </c>
      <c r="D578" s="101" t="n">
        <v>23</v>
      </c>
      <c r="E578" s="101" t="n">
        <v>63</v>
      </c>
      <c r="F578" s="101" t="s">
        <v>245</v>
      </c>
      <c r="G578" s="101" t="str">
        <f aca="false">E578&amp;""&amp;F578</f>
        <v>63V</v>
      </c>
      <c r="H578" s="101" t="n">
        <v>-21993.01</v>
      </c>
      <c r="I578" s="101" t="n">
        <v>4588.01</v>
      </c>
      <c r="J578" s="101" t="n">
        <v>16716.01</v>
      </c>
      <c r="K578" s="101" t="n">
        <v>7629.01</v>
      </c>
      <c r="L578" s="101" t="n">
        <v>37502.01</v>
      </c>
      <c r="M578" s="101" t="n">
        <v>13730.01</v>
      </c>
      <c r="N578" s="101" t="n">
        <v>24894.01</v>
      </c>
      <c r="O578" s="101" t="n">
        <v>-14115.01</v>
      </c>
      <c r="P578" s="101"/>
      <c r="Q578" s="101" t="n">
        <v>10831.01</v>
      </c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</row>
    <row r="579" customFormat="false" ht="15.75" hidden="false" customHeight="true" outlineLevel="0" collapsed="false">
      <c r="A579" s="101"/>
      <c r="B579" s="101" t="n">
        <v>15</v>
      </c>
      <c r="C579" s="101" t="n">
        <v>39</v>
      </c>
      <c r="D579" s="101" t="n">
        <v>24</v>
      </c>
      <c r="E579" s="101" t="n">
        <v>63</v>
      </c>
      <c r="F579" s="101" t="s">
        <v>246</v>
      </c>
      <c r="G579" s="101" t="str">
        <f aca="false">E579&amp;""&amp;F579</f>
        <v>63Cr</v>
      </c>
      <c r="H579" s="101" t="n">
        <v>-35722.114</v>
      </c>
      <c r="I579" s="101" t="n">
        <v>2898.47</v>
      </c>
      <c r="J579" s="101" t="n">
        <v>17535.01</v>
      </c>
      <c r="K579" s="101" t="n">
        <v>9409.66</v>
      </c>
      <c r="L579" s="101" t="n">
        <v>33952.01</v>
      </c>
      <c r="M579" s="101" t="n">
        <v>11164.939</v>
      </c>
      <c r="N579" s="101" t="n">
        <v>19913.51</v>
      </c>
      <c r="O579" s="101" t="n">
        <v>-12503.01</v>
      </c>
      <c r="P579" s="101" t="n">
        <v>-30445.01</v>
      </c>
      <c r="Q579" s="101" t="n">
        <v>4688.01</v>
      </c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</row>
    <row r="580" customFormat="false" ht="15.75" hidden="false" customHeight="true" outlineLevel="0" collapsed="false">
      <c r="A580" s="101"/>
      <c r="B580" s="101" t="n">
        <v>13</v>
      </c>
      <c r="C580" s="101" t="n">
        <v>38</v>
      </c>
      <c r="D580" s="101" t="n">
        <v>25</v>
      </c>
      <c r="E580" s="101" t="n">
        <v>63</v>
      </c>
      <c r="F580" s="101" t="s">
        <v>247</v>
      </c>
      <c r="G580" s="101" t="str">
        <f aca="false">E580&amp;""&amp;F580</f>
        <v>63Mn</v>
      </c>
      <c r="H580" s="101" t="n">
        <v>-46887.053</v>
      </c>
      <c r="I580" s="101" t="n">
        <v>6477.01</v>
      </c>
      <c r="J580" s="101" t="n">
        <v>13281.06</v>
      </c>
      <c r="K580" s="101" t="n">
        <v>11287.57</v>
      </c>
      <c r="L580" s="101" t="n">
        <v>30958.57</v>
      </c>
      <c r="M580" s="101" t="n">
        <v>8748.568</v>
      </c>
      <c r="N580" s="101" t="n">
        <v>14963.95</v>
      </c>
      <c r="O580" s="101" t="n">
        <v>-11479.95</v>
      </c>
      <c r="P580" s="101" t="n">
        <v>-28700.01</v>
      </c>
      <c r="Q580" s="101" t="n">
        <v>3919.68</v>
      </c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</row>
    <row r="581" customFormat="false" ht="15.75" hidden="false" customHeight="true" outlineLevel="0" collapsed="false">
      <c r="A581" s="101"/>
      <c r="B581" s="101" t="n">
        <v>11</v>
      </c>
      <c r="C581" s="101" t="n">
        <v>37</v>
      </c>
      <c r="D581" s="101" t="n">
        <v>26</v>
      </c>
      <c r="E581" s="101" t="n">
        <v>63</v>
      </c>
      <c r="F581" s="101" t="s">
        <v>248</v>
      </c>
      <c r="G581" s="101" t="str">
        <f aca="false">E581&amp;""&amp;F581</f>
        <v>63Fe</v>
      </c>
      <c r="H581" s="101" t="n">
        <v>-55635.621</v>
      </c>
      <c r="I581" s="101" t="n">
        <v>4828.89</v>
      </c>
      <c r="J581" s="101" t="n">
        <v>14444.01</v>
      </c>
      <c r="K581" s="101" t="n">
        <v>12857.76</v>
      </c>
      <c r="L581" s="101" t="n">
        <v>27758.47</v>
      </c>
      <c r="M581" s="101" t="n">
        <v>6215.378</v>
      </c>
      <c r="N581" s="101" t="n">
        <v>9876.7</v>
      </c>
      <c r="O581" s="101" t="n">
        <v>-10169.05</v>
      </c>
      <c r="P581" s="101" t="n">
        <v>-22029.63</v>
      </c>
      <c r="Q581" s="101" t="n">
        <v>-2283.11</v>
      </c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</row>
    <row r="582" customFormat="false" ht="15.75" hidden="false" customHeight="true" outlineLevel="0" collapsed="false">
      <c r="A582" s="101"/>
      <c r="B582" s="101" t="n">
        <v>9</v>
      </c>
      <c r="C582" s="101" t="n">
        <v>36</v>
      </c>
      <c r="D582" s="101" t="n">
        <v>27</v>
      </c>
      <c r="E582" s="101" t="n">
        <v>63</v>
      </c>
      <c r="F582" s="101" t="s">
        <v>249</v>
      </c>
      <c r="G582" s="101" t="str">
        <f aca="false">E582&amp;""&amp;F582</f>
        <v>63Co</v>
      </c>
      <c r="H582" s="101" t="n">
        <v>-61850.999</v>
      </c>
      <c r="I582" s="101" t="n">
        <v>8498.49</v>
      </c>
      <c r="J582" s="101" t="n">
        <v>10261.92</v>
      </c>
      <c r="K582" s="101" t="n">
        <v>15096.01</v>
      </c>
      <c r="L582" s="101" t="n">
        <v>24686.82</v>
      </c>
      <c r="M582" s="101" t="n">
        <v>3661.322</v>
      </c>
      <c r="N582" s="101" t="n">
        <v>3728.3</v>
      </c>
      <c r="O582" s="101" t="n">
        <v>-8750.59</v>
      </c>
      <c r="P582" s="101" t="n">
        <v>-20659.01</v>
      </c>
      <c r="Q582" s="101" t="n">
        <v>-3176.45</v>
      </c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</row>
    <row r="583" customFormat="false" ht="15.75" hidden="false" customHeight="true" outlineLevel="0" collapsed="false">
      <c r="A583" s="101"/>
      <c r="B583" s="101" t="n">
        <v>7</v>
      </c>
      <c r="C583" s="101" t="n">
        <v>35</v>
      </c>
      <c r="D583" s="101" t="n">
        <v>28</v>
      </c>
      <c r="E583" s="101" t="n">
        <v>63</v>
      </c>
      <c r="F583" s="101" t="s">
        <v>250</v>
      </c>
      <c r="G583" s="101" t="str">
        <f aca="false">E583&amp;""&amp;F583</f>
        <v>63Ni</v>
      </c>
      <c r="H583" s="101" t="n">
        <v>-65512.321</v>
      </c>
      <c r="I583" s="101" t="n">
        <v>6837.78</v>
      </c>
      <c r="J583" s="101" t="n">
        <v>11377.47</v>
      </c>
      <c r="K583" s="101" t="n">
        <v>17433.63</v>
      </c>
      <c r="L583" s="101" t="n">
        <v>21169.77</v>
      </c>
      <c r="M583" s="101" t="n">
        <v>66.977</v>
      </c>
      <c r="N583" s="101" t="n">
        <v>-3299.21</v>
      </c>
      <c r="O583" s="101" t="n">
        <v>-7273.07</v>
      </c>
      <c r="P583" s="101" t="n">
        <v>-13923.24</v>
      </c>
      <c r="Q583" s="101" t="n">
        <v>-10796.67</v>
      </c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</row>
    <row r="584" customFormat="false" ht="15.75" hidden="false" customHeight="true" outlineLevel="0" collapsed="false">
      <c r="A584" s="101"/>
      <c r="B584" s="101" t="n">
        <v>5</v>
      </c>
      <c r="C584" s="101" t="n">
        <v>34</v>
      </c>
      <c r="D584" s="101" t="n">
        <v>29</v>
      </c>
      <c r="E584" s="101" t="n">
        <v>63</v>
      </c>
      <c r="F584" s="101" t="s">
        <v>251</v>
      </c>
      <c r="G584" s="101" t="str">
        <f aca="false">E584&amp;""&amp;F584</f>
        <v>63Cu</v>
      </c>
      <c r="H584" s="101" t="n">
        <v>-65579.298</v>
      </c>
      <c r="I584" s="101" t="n">
        <v>10863.65</v>
      </c>
      <c r="J584" s="101" t="n">
        <v>6122.41</v>
      </c>
      <c r="K584" s="101" t="n">
        <v>19738.1</v>
      </c>
      <c r="L584" s="101" t="n">
        <v>17259.62</v>
      </c>
      <c r="M584" s="101" t="n">
        <v>-3366.187</v>
      </c>
      <c r="N584" s="101" t="n">
        <v>-9032.21</v>
      </c>
      <c r="O584" s="101" t="n">
        <v>-5775.09</v>
      </c>
      <c r="P584" s="101" t="n">
        <v>-11444.45</v>
      </c>
      <c r="Q584" s="101" t="n">
        <v>-12483.1</v>
      </c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</row>
    <row r="585" customFormat="false" ht="15.75" hidden="false" customHeight="true" outlineLevel="0" collapsed="false">
      <c r="A585" s="101"/>
      <c r="B585" s="101" t="n">
        <v>3</v>
      </c>
      <c r="C585" s="101" t="n">
        <v>33</v>
      </c>
      <c r="D585" s="101" t="n">
        <v>30</v>
      </c>
      <c r="E585" s="101" t="n">
        <v>63</v>
      </c>
      <c r="F585" s="101" t="s">
        <v>252</v>
      </c>
      <c r="G585" s="101" t="str">
        <f aca="false">E585&amp;""&amp;F585</f>
        <v>63Zn</v>
      </c>
      <c r="H585" s="101" t="n">
        <v>-62213.111</v>
      </c>
      <c r="I585" s="101" t="n">
        <v>9116.92</v>
      </c>
      <c r="J585" s="101" t="n">
        <v>6715.12</v>
      </c>
      <c r="K585" s="101" t="n">
        <v>22007.05</v>
      </c>
      <c r="L585" s="101" t="n">
        <v>12569.73</v>
      </c>
      <c r="M585" s="101" t="n">
        <v>-5666.019</v>
      </c>
      <c r="N585" s="101" t="n">
        <v>-15291.9</v>
      </c>
      <c r="O585" s="101" t="n">
        <v>-3481.91</v>
      </c>
      <c r="P585" s="101" t="n">
        <v>-2756.22</v>
      </c>
      <c r="Q585" s="101" t="n">
        <v>-18297.98</v>
      </c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</row>
    <row r="586" customFormat="false" ht="15.75" hidden="false" customHeight="true" outlineLevel="0" collapsed="false">
      <c r="A586" s="101"/>
      <c r="B586" s="101" t="n">
        <v>1</v>
      </c>
      <c r="C586" s="101" t="n">
        <v>32</v>
      </c>
      <c r="D586" s="101" t="n">
        <v>31</v>
      </c>
      <c r="E586" s="101" t="n">
        <v>63</v>
      </c>
      <c r="F586" s="101" t="s">
        <v>253</v>
      </c>
      <c r="G586" s="101" t="str">
        <f aca="false">E586&amp;""&amp;F586</f>
        <v>63Ga</v>
      </c>
      <c r="H586" s="101" t="n">
        <v>-56547.092</v>
      </c>
      <c r="I586" s="101" t="n">
        <v>12631.96</v>
      </c>
      <c r="J586" s="101" t="n">
        <v>2668.55</v>
      </c>
      <c r="K586" s="101" t="n">
        <v>25555.18</v>
      </c>
      <c r="L586" s="101" t="n">
        <v>9141.2</v>
      </c>
      <c r="M586" s="101" t="n">
        <v>-9625.876</v>
      </c>
      <c r="N586" s="101" t="n">
        <v>-22920.01</v>
      </c>
      <c r="O586" s="101" t="n">
        <v>-2614.28</v>
      </c>
      <c r="P586" s="101" t="n">
        <v>-1049.1</v>
      </c>
      <c r="Q586" s="101" t="n">
        <v>-22720.01</v>
      </c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</row>
    <row r="587" customFormat="false" ht="15.75" hidden="false" customHeight="true" outlineLevel="0" collapsed="false">
      <c r="A587" s="101"/>
      <c r="B587" s="101" t="n">
        <v>-1</v>
      </c>
      <c r="C587" s="101" t="n">
        <v>31</v>
      </c>
      <c r="D587" s="101" t="n">
        <v>32</v>
      </c>
      <c r="E587" s="101" t="n">
        <v>63</v>
      </c>
      <c r="F587" s="101" t="s">
        <v>254</v>
      </c>
      <c r="G587" s="101" t="str">
        <f aca="false">E587&amp;""&amp;F587</f>
        <v>63Ge</v>
      </c>
      <c r="H587" s="101" t="n">
        <v>-46921.216</v>
      </c>
      <c r="I587" s="101" t="n">
        <v>13094.01</v>
      </c>
      <c r="J587" s="101" t="n">
        <v>2223.74</v>
      </c>
      <c r="K587" s="101" t="n">
        <v>29334.01</v>
      </c>
      <c r="L587" s="101" t="n">
        <v>5150.47</v>
      </c>
      <c r="M587" s="101" t="n">
        <v>-13294.01</v>
      </c>
      <c r="N587" s="101"/>
      <c r="O587" s="101" t="n">
        <v>-2131.18</v>
      </c>
      <c r="P587" s="101" t="n">
        <v>6957.33</v>
      </c>
      <c r="Q587" s="101" t="n">
        <v>-30410.01</v>
      </c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</row>
    <row r="588" customFormat="false" ht="15.75" hidden="false" customHeight="true" outlineLevel="0" collapsed="false">
      <c r="A588" s="101"/>
      <c r="B588" s="101" t="n">
        <v>-3</v>
      </c>
      <c r="C588" s="101" t="n">
        <v>30</v>
      </c>
      <c r="D588" s="101" t="n">
        <v>33</v>
      </c>
      <c r="E588" s="101" t="n">
        <v>63</v>
      </c>
      <c r="F588" s="101" t="s">
        <v>255</v>
      </c>
      <c r="G588" s="101" t="str">
        <f aca="false">E588&amp;""&amp;F588</f>
        <v>63As</v>
      </c>
      <c r="H588" s="101" t="n">
        <v>-33627.01</v>
      </c>
      <c r="I588" s="101" t="n">
        <v>17116.01</v>
      </c>
      <c r="J588" s="101" t="n">
        <v>-983.01</v>
      </c>
      <c r="K588" s="101" t="n">
        <v>32183.01</v>
      </c>
      <c r="L588" s="101" t="n">
        <v>1070.01</v>
      </c>
      <c r="M588" s="101"/>
      <c r="N588" s="101"/>
      <c r="O588" s="101" t="n">
        <v>-2080.01</v>
      </c>
      <c r="P588" s="101" t="n">
        <v>11071.01</v>
      </c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</row>
    <row r="589" customFormat="false" ht="15.75" hidden="false" customHeight="true" outlineLevel="0" collapsed="false">
      <c r="A589" s="101"/>
      <c r="B589" s="101" t="n">
        <v>18</v>
      </c>
      <c r="C589" s="101" t="n">
        <v>41</v>
      </c>
      <c r="D589" s="101" t="n">
        <v>23</v>
      </c>
      <c r="E589" s="101" t="n">
        <v>64</v>
      </c>
      <c r="F589" s="101" t="s">
        <v>245</v>
      </c>
      <c r="G589" s="101" t="str">
        <f aca="false">E589&amp;""&amp;F589</f>
        <v>64V</v>
      </c>
      <c r="H589" s="101" t="n">
        <v>-16171.01</v>
      </c>
      <c r="I589" s="101" t="n">
        <v>2249.01</v>
      </c>
      <c r="J589" s="101" t="n">
        <v>17638.01</v>
      </c>
      <c r="K589" s="101" t="n">
        <v>6837.01</v>
      </c>
      <c r="L589" s="101"/>
      <c r="M589" s="101" t="n">
        <v>17289.01</v>
      </c>
      <c r="N589" s="101" t="n">
        <v>26818.01</v>
      </c>
      <c r="O589" s="101" t="n">
        <v>-14544.01</v>
      </c>
      <c r="P589" s="101"/>
      <c r="Q589" s="101" t="n">
        <v>11480.01</v>
      </c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</row>
    <row r="590" customFormat="false" ht="15.75" hidden="false" customHeight="true" outlineLevel="0" collapsed="false">
      <c r="A590" s="101"/>
      <c r="B590" s="101" t="n">
        <v>16</v>
      </c>
      <c r="C590" s="101" t="n">
        <v>40</v>
      </c>
      <c r="D590" s="101" t="n">
        <v>24</v>
      </c>
      <c r="E590" s="101" t="n">
        <v>64</v>
      </c>
      <c r="F590" s="101" t="s">
        <v>246</v>
      </c>
      <c r="G590" s="101" t="str">
        <f aca="false">E590&amp;""&amp;F590</f>
        <v>64Cr</v>
      </c>
      <c r="H590" s="101" t="n">
        <v>-33459.01</v>
      </c>
      <c r="I590" s="101" t="n">
        <v>5808.01</v>
      </c>
      <c r="J590" s="101" t="n">
        <v>18756.01</v>
      </c>
      <c r="K590" s="101" t="n">
        <v>8707.01</v>
      </c>
      <c r="L590" s="101" t="n">
        <v>35471.01</v>
      </c>
      <c r="M590" s="101" t="n">
        <v>9530.01</v>
      </c>
      <c r="N590" s="101" t="n">
        <v>21510.01</v>
      </c>
      <c r="O590" s="101" t="n">
        <v>-13556.01</v>
      </c>
      <c r="P590" s="101" t="n">
        <v>-34926.01</v>
      </c>
      <c r="Q590" s="101" t="n">
        <v>5356.01</v>
      </c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</row>
    <row r="591" customFormat="false" ht="15.75" hidden="false" customHeight="true" outlineLevel="0" collapsed="false">
      <c r="A591" s="101"/>
      <c r="B591" s="101" t="n">
        <v>14</v>
      </c>
      <c r="C591" s="101" t="n">
        <v>39</v>
      </c>
      <c r="D591" s="101" t="n">
        <v>25</v>
      </c>
      <c r="E591" s="101" t="n">
        <v>64</v>
      </c>
      <c r="F591" s="101" t="s">
        <v>247</v>
      </c>
      <c r="G591" s="101" t="str">
        <f aca="false">E591&amp;""&amp;F591</f>
        <v>64Mn</v>
      </c>
      <c r="H591" s="101" t="n">
        <v>-42989.034</v>
      </c>
      <c r="I591" s="101" t="n">
        <v>4173.3</v>
      </c>
      <c r="J591" s="101" t="n">
        <v>14555.89</v>
      </c>
      <c r="K591" s="101" t="n">
        <v>10651.01</v>
      </c>
      <c r="L591" s="101" t="n">
        <v>32091.01</v>
      </c>
      <c r="M591" s="101" t="n">
        <v>11980.51</v>
      </c>
      <c r="N591" s="101" t="n">
        <v>16802.85</v>
      </c>
      <c r="O591" s="101" t="n">
        <v>-12171.99</v>
      </c>
      <c r="P591" s="101" t="n">
        <v>-28285.01</v>
      </c>
      <c r="Q591" s="101" t="n">
        <v>4575.27</v>
      </c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</row>
    <row r="592" customFormat="false" ht="15.75" hidden="false" customHeight="true" outlineLevel="0" collapsed="false">
      <c r="A592" s="101"/>
      <c r="B592" s="101" t="n">
        <v>12</v>
      </c>
      <c r="C592" s="101" t="n">
        <v>38</v>
      </c>
      <c r="D592" s="101" t="n">
        <v>26</v>
      </c>
      <c r="E592" s="101" t="n">
        <v>64</v>
      </c>
      <c r="F592" s="101" t="s">
        <v>248</v>
      </c>
      <c r="G592" s="101" t="str">
        <f aca="false">E592&amp;""&amp;F592</f>
        <v>64Fe</v>
      </c>
      <c r="H592" s="101" t="n">
        <v>-54969.544</v>
      </c>
      <c r="I592" s="101" t="n">
        <v>7405.24</v>
      </c>
      <c r="J592" s="101" t="n">
        <v>15371.46</v>
      </c>
      <c r="K592" s="101" t="n">
        <v>12234.13</v>
      </c>
      <c r="L592" s="101" t="n">
        <v>28652.53</v>
      </c>
      <c r="M592" s="101" t="n">
        <v>4822.343</v>
      </c>
      <c r="N592" s="101" t="n">
        <v>12128.93</v>
      </c>
      <c r="O592" s="101" t="n">
        <v>-10890.58</v>
      </c>
      <c r="P592" s="101" t="n">
        <v>-26536.4</v>
      </c>
      <c r="Q592" s="101" t="n">
        <v>-1189.86</v>
      </c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</row>
    <row r="593" customFormat="false" ht="15.75" hidden="false" customHeight="true" outlineLevel="0" collapsed="false">
      <c r="A593" s="101"/>
      <c r="B593" s="101" t="n">
        <v>10</v>
      </c>
      <c r="C593" s="101" t="n">
        <v>37</v>
      </c>
      <c r="D593" s="101" t="n">
        <v>27</v>
      </c>
      <c r="E593" s="101" t="n">
        <v>64</v>
      </c>
      <c r="F593" s="101" t="s">
        <v>249</v>
      </c>
      <c r="G593" s="101" t="str">
        <f aca="false">E593&amp;""&amp;F593</f>
        <v>64Co</v>
      </c>
      <c r="H593" s="101" t="n">
        <v>-59791.888</v>
      </c>
      <c r="I593" s="101" t="n">
        <v>6012.21</v>
      </c>
      <c r="J593" s="101" t="n">
        <v>11445.24</v>
      </c>
      <c r="K593" s="101" t="n">
        <v>14510.7</v>
      </c>
      <c r="L593" s="101" t="n">
        <v>25889.01</v>
      </c>
      <c r="M593" s="101" t="n">
        <v>7306.591</v>
      </c>
      <c r="N593" s="101" t="n">
        <v>5632.21</v>
      </c>
      <c r="O593" s="101" t="n">
        <v>-9248.87</v>
      </c>
      <c r="P593" s="101" t="n">
        <v>-20193.81</v>
      </c>
      <c r="Q593" s="101" t="n">
        <v>-2350.88</v>
      </c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</row>
    <row r="594" customFormat="false" ht="15.75" hidden="false" customHeight="true" outlineLevel="0" collapsed="false">
      <c r="A594" s="101"/>
      <c r="B594" s="101" t="n">
        <v>8</v>
      </c>
      <c r="C594" s="101" t="n">
        <v>36</v>
      </c>
      <c r="D594" s="101" t="n">
        <v>28</v>
      </c>
      <c r="E594" s="101" t="n">
        <v>64</v>
      </c>
      <c r="F594" s="101" t="s">
        <v>250</v>
      </c>
      <c r="G594" s="101" t="str">
        <f aca="false">E594&amp;""&amp;F594</f>
        <v>64Ni</v>
      </c>
      <c r="H594" s="101" t="n">
        <v>-67098.478</v>
      </c>
      <c r="I594" s="101" t="n">
        <v>9657.47</v>
      </c>
      <c r="J594" s="101" t="n">
        <v>12536.45</v>
      </c>
      <c r="K594" s="101" t="n">
        <v>16495.25</v>
      </c>
      <c r="L594" s="101" t="n">
        <v>22798.37</v>
      </c>
      <c r="M594" s="101" t="n">
        <v>-1674.385</v>
      </c>
      <c r="N594" s="101" t="n">
        <v>-1094.69</v>
      </c>
      <c r="O594" s="101" t="n">
        <v>-8111.02</v>
      </c>
      <c r="P594" s="101" t="n">
        <v>-18751.83</v>
      </c>
      <c r="Q594" s="101" t="n">
        <v>-9590.5</v>
      </c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</row>
    <row r="595" customFormat="false" ht="15.75" hidden="false" customHeight="true" outlineLevel="0" collapsed="false">
      <c r="A595" s="101"/>
      <c r="B595" s="101" t="n">
        <v>6</v>
      </c>
      <c r="C595" s="101" t="n">
        <v>35</v>
      </c>
      <c r="D595" s="101" t="n">
        <v>29</v>
      </c>
      <c r="E595" s="101" t="n">
        <v>64</v>
      </c>
      <c r="F595" s="101" t="s">
        <v>251</v>
      </c>
      <c r="G595" s="101" t="str">
        <f aca="false">E595&amp;""&amp;F595</f>
        <v>64Cu</v>
      </c>
      <c r="H595" s="101" t="n">
        <v>-65424.094</v>
      </c>
      <c r="I595" s="101" t="n">
        <v>7916.11</v>
      </c>
      <c r="J595" s="101" t="n">
        <v>7200.74</v>
      </c>
      <c r="K595" s="101" t="n">
        <v>18779.76</v>
      </c>
      <c r="L595" s="101" t="n">
        <v>18578.21</v>
      </c>
      <c r="M595" s="101" t="n">
        <v>579.696</v>
      </c>
      <c r="N595" s="101" t="n">
        <v>-6591.34</v>
      </c>
      <c r="O595" s="101" t="n">
        <v>-6199.29</v>
      </c>
      <c r="P595" s="101" t="n">
        <v>-10862.06</v>
      </c>
      <c r="Q595" s="101" t="n">
        <v>-11282.3</v>
      </c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</row>
    <row r="596" customFormat="false" ht="15.75" hidden="false" customHeight="true" outlineLevel="0" collapsed="false">
      <c r="A596" s="101"/>
      <c r="B596" s="101" t="n">
        <v>4</v>
      </c>
      <c r="C596" s="101" t="n">
        <v>34</v>
      </c>
      <c r="D596" s="101" t="n">
        <v>30</v>
      </c>
      <c r="E596" s="101" t="n">
        <v>64</v>
      </c>
      <c r="F596" s="101" t="s">
        <v>252</v>
      </c>
      <c r="G596" s="101" t="str">
        <f aca="false">E596&amp;""&amp;F596</f>
        <v>64Zn</v>
      </c>
      <c r="H596" s="101" t="n">
        <v>-66003.789</v>
      </c>
      <c r="I596" s="101" t="n">
        <v>11862</v>
      </c>
      <c r="J596" s="101" t="n">
        <v>7713.46</v>
      </c>
      <c r="K596" s="101" t="n">
        <v>20978.91</v>
      </c>
      <c r="L596" s="101" t="n">
        <v>13835.87</v>
      </c>
      <c r="M596" s="101" t="n">
        <v>-7171.039</v>
      </c>
      <c r="N596" s="101" t="n">
        <v>-11688.29</v>
      </c>
      <c r="O596" s="101" t="n">
        <v>-3956.17</v>
      </c>
      <c r="P596" s="101" t="n">
        <v>-7780.44</v>
      </c>
      <c r="Q596" s="101" t="n">
        <v>-17528.01</v>
      </c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</row>
    <row r="597" customFormat="false" ht="15.75" hidden="false" customHeight="true" outlineLevel="0" collapsed="false">
      <c r="A597" s="101"/>
      <c r="B597" s="101" t="n">
        <v>2</v>
      </c>
      <c r="C597" s="101" t="n">
        <v>33</v>
      </c>
      <c r="D597" s="101" t="n">
        <v>31</v>
      </c>
      <c r="E597" s="101" t="n">
        <v>64</v>
      </c>
      <c r="F597" s="101" t="s">
        <v>253</v>
      </c>
      <c r="G597" s="101" t="str">
        <f aca="false">E597&amp;""&amp;F597</f>
        <v>64Ga</v>
      </c>
      <c r="H597" s="101" t="n">
        <v>-58832.751</v>
      </c>
      <c r="I597" s="101" t="n">
        <v>10356.98</v>
      </c>
      <c r="J597" s="101" t="n">
        <v>3908.61</v>
      </c>
      <c r="K597" s="101" t="n">
        <v>22988.94</v>
      </c>
      <c r="L597" s="101" t="n">
        <v>10623.73</v>
      </c>
      <c r="M597" s="101" t="n">
        <v>-4517.255</v>
      </c>
      <c r="N597" s="101" t="n">
        <v>-19181.01</v>
      </c>
      <c r="O597" s="101" t="n">
        <v>-2913.11</v>
      </c>
      <c r="P597" s="101" t="n">
        <v>-542.42</v>
      </c>
      <c r="Q597" s="101" t="n">
        <v>-19982.85</v>
      </c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</row>
    <row r="598" customFormat="false" ht="15.75" hidden="false" customHeight="true" outlineLevel="0" collapsed="false">
      <c r="A598" s="101"/>
      <c r="B598" s="101" t="n">
        <v>0</v>
      </c>
      <c r="C598" s="101" t="n">
        <v>32</v>
      </c>
      <c r="D598" s="101" t="n">
        <v>32</v>
      </c>
      <c r="E598" s="101" t="n">
        <v>64</v>
      </c>
      <c r="F598" s="101" t="s">
        <v>254</v>
      </c>
      <c r="G598" s="101" t="str">
        <f aca="false">E598&amp;""&amp;F598</f>
        <v>64Ge</v>
      </c>
      <c r="H598" s="101" t="n">
        <v>-54315.496</v>
      </c>
      <c r="I598" s="101" t="n">
        <v>15465.6</v>
      </c>
      <c r="J598" s="101" t="n">
        <v>5057.37</v>
      </c>
      <c r="K598" s="101" t="n">
        <v>28560.01</v>
      </c>
      <c r="L598" s="101" t="n">
        <v>7725.93</v>
      </c>
      <c r="M598" s="101" t="n">
        <v>-14663.01</v>
      </c>
      <c r="N598" s="101" t="n">
        <v>-27386.01</v>
      </c>
      <c r="O598" s="101" t="n">
        <v>-2566.68</v>
      </c>
      <c r="P598" s="101" t="n">
        <v>608.64</v>
      </c>
      <c r="Q598" s="101" t="n">
        <v>-28760.01</v>
      </c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</row>
    <row r="599" customFormat="false" ht="15.75" hidden="false" customHeight="true" outlineLevel="0" collapsed="false">
      <c r="A599" s="101"/>
      <c r="B599" s="101" t="n">
        <v>-2</v>
      </c>
      <c r="C599" s="101" t="n">
        <v>31</v>
      </c>
      <c r="D599" s="101" t="n">
        <v>33</v>
      </c>
      <c r="E599" s="101" t="n">
        <v>64</v>
      </c>
      <c r="F599" s="101" t="s">
        <v>255</v>
      </c>
      <c r="G599" s="101" t="str">
        <f aca="false">E599&amp;""&amp;F599</f>
        <v>64As</v>
      </c>
      <c r="H599" s="101" t="n">
        <v>-39652.01</v>
      </c>
      <c r="I599" s="101" t="n">
        <v>14097.01</v>
      </c>
      <c r="J599" s="101" t="n">
        <v>20.01</v>
      </c>
      <c r="K599" s="101" t="n">
        <v>31213.01</v>
      </c>
      <c r="L599" s="101" t="n">
        <v>2244.01</v>
      </c>
      <c r="M599" s="101" t="n">
        <v>-12723.01</v>
      </c>
      <c r="N599" s="101"/>
      <c r="O599" s="101" t="n">
        <v>-2293.01</v>
      </c>
      <c r="P599" s="101" t="n">
        <v>9606.01</v>
      </c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</row>
    <row r="600" customFormat="false" ht="15.75" hidden="false" customHeight="true" outlineLevel="0" collapsed="false">
      <c r="A600" s="101"/>
      <c r="B600" s="101" t="n">
        <v>-4</v>
      </c>
      <c r="C600" s="101" t="n">
        <v>30</v>
      </c>
      <c r="D600" s="101" t="n">
        <v>34</v>
      </c>
      <c r="E600" s="101" t="n">
        <v>64</v>
      </c>
      <c r="F600" s="101" t="s">
        <v>256</v>
      </c>
      <c r="G600" s="101" t="str">
        <f aca="false">E600&amp;""&amp;F600</f>
        <v>64Se</v>
      </c>
      <c r="H600" s="101" t="n">
        <v>-26929.01</v>
      </c>
      <c r="I600" s="101"/>
      <c r="J600" s="101" t="n">
        <v>592.01</v>
      </c>
      <c r="K600" s="101"/>
      <c r="L600" s="101" t="n">
        <v>-391.01</v>
      </c>
      <c r="M600" s="101"/>
      <c r="N600" s="101"/>
      <c r="O600" s="101" t="n">
        <v>-1745.01</v>
      </c>
      <c r="P600" s="101" t="n">
        <v>12703.01</v>
      </c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</row>
    <row r="601" customFormat="false" ht="15.75" hidden="false" customHeight="true" outlineLevel="0" collapsed="false">
      <c r="A601" s="101"/>
      <c r="B601" s="101" t="n">
        <v>19</v>
      </c>
      <c r="C601" s="101" t="n">
        <v>42</v>
      </c>
      <c r="D601" s="101" t="n">
        <v>23</v>
      </c>
      <c r="E601" s="101" t="n">
        <v>65</v>
      </c>
      <c r="F601" s="101" t="s">
        <v>245</v>
      </c>
      <c r="G601" s="101" t="str">
        <f aca="false">E601&amp;""&amp;F601</f>
        <v>65V</v>
      </c>
      <c r="H601" s="101" t="n">
        <v>-11644.01</v>
      </c>
      <c r="I601" s="101" t="n">
        <v>3544.01</v>
      </c>
      <c r="J601" s="101"/>
      <c r="K601" s="101" t="n">
        <v>5794.01</v>
      </c>
      <c r="L601" s="101"/>
      <c r="M601" s="101" t="n">
        <v>16338.01</v>
      </c>
      <c r="N601" s="101" t="n">
        <v>29324.01</v>
      </c>
      <c r="O601" s="101" t="n">
        <v>-15000.01</v>
      </c>
      <c r="P601" s="101"/>
      <c r="Q601" s="101" t="n">
        <v>13744.01</v>
      </c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</row>
    <row r="602" customFormat="false" ht="15.75" hidden="false" customHeight="true" outlineLevel="0" collapsed="false">
      <c r="A602" s="101"/>
      <c r="B602" s="101" t="n">
        <v>17</v>
      </c>
      <c r="C602" s="101" t="n">
        <v>41</v>
      </c>
      <c r="D602" s="101" t="n">
        <v>24</v>
      </c>
      <c r="E602" s="101" t="n">
        <v>65</v>
      </c>
      <c r="F602" s="101" t="s">
        <v>246</v>
      </c>
      <c r="G602" s="101" t="str">
        <f aca="false">E602&amp;""&amp;F602</f>
        <v>65Cr</v>
      </c>
      <c r="H602" s="101" t="n">
        <v>-27982.01</v>
      </c>
      <c r="I602" s="101" t="n">
        <v>2594.01</v>
      </c>
      <c r="J602" s="101" t="n">
        <v>19100.01</v>
      </c>
      <c r="K602" s="101" t="n">
        <v>8403.01</v>
      </c>
      <c r="L602" s="101" t="n">
        <v>36738.01</v>
      </c>
      <c r="M602" s="101" t="n">
        <v>12985.01</v>
      </c>
      <c r="N602" s="101" t="n">
        <v>23239.01</v>
      </c>
      <c r="O602" s="101" t="n">
        <v>-14059.01</v>
      </c>
      <c r="P602" s="101"/>
      <c r="Q602" s="101" t="n">
        <v>6936.01</v>
      </c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</row>
    <row r="603" customFormat="false" ht="15.75" hidden="false" customHeight="true" outlineLevel="0" collapsed="false">
      <c r="A603" s="101"/>
      <c r="B603" s="101" t="n">
        <v>15</v>
      </c>
      <c r="C603" s="101" t="n">
        <v>40</v>
      </c>
      <c r="D603" s="101" t="n">
        <v>25</v>
      </c>
      <c r="E603" s="101" t="n">
        <v>65</v>
      </c>
      <c r="F603" s="101" t="s">
        <v>247</v>
      </c>
      <c r="G603" s="101" t="str">
        <f aca="false">E603&amp;""&amp;F603</f>
        <v>65Mn</v>
      </c>
      <c r="H603" s="101" t="n">
        <v>-40967.338</v>
      </c>
      <c r="I603" s="101" t="n">
        <v>6049.62</v>
      </c>
      <c r="J603" s="101" t="n">
        <v>14797.01</v>
      </c>
      <c r="K603" s="101" t="n">
        <v>10222.92</v>
      </c>
      <c r="L603" s="101" t="n">
        <v>33553.01</v>
      </c>
      <c r="M603" s="101" t="n">
        <v>10254.154</v>
      </c>
      <c r="N603" s="101" t="n">
        <v>18217.86</v>
      </c>
      <c r="O603" s="101" t="n">
        <v>-12885.83</v>
      </c>
      <c r="P603" s="101" t="n">
        <v>-32086.01</v>
      </c>
      <c r="Q603" s="101" t="n">
        <v>5930.89</v>
      </c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</row>
    <row r="604" customFormat="false" ht="15.75" hidden="false" customHeight="true" outlineLevel="0" collapsed="false">
      <c r="A604" s="101"/>
      <c r="B604" s="101" t="n">
        <v>13</v>
      </c>
      <c r="C604" s="101" t="n">
        <v>39</v>
      </c>
      <c r="D604" s="101" t="n">
        <v>26</v>
      </c>
      <c r="E604" s="101" t="n">
        <v>65</v>
      </c>
      <c r="F604" s="101" t="s">
        <v>248</v>
      </c>
      <c r="G604" s="101" t="str">
        <f aca="false">E604&amp;""&amp;F604</f>
        <v>65Fe</v>
      </c>
      <c r="H604" s="101" t="n">
        <v>-51221.492</v>
      </c>
      <c r="I604" s="101" t="n">
        <v>4323.27</v>
      </c>
      <c r="J604" s="101" t="n">
        <v>15521.43</v>
      </c>
      <c r="K604" s="101" t="n">
        <v>11728.51</v>
      </c>
      <c r="L604" s="101" t="n">
        <v>30077.32</v>
      </c>
      <c r="M604" s="101" t="n">
        <v>7963.706</v>
      </c>
      <c r="N604" s="101" t="n">
        <v>13903.75</v>
      </c>
      <c r="O604" s="101" t="n">
        <v>-11191.32</v>
      </c>
      <c r="P604" s="101" t="n">
        <v>-25051.01</v>
      </c>
      <c r="Q604" s="101" t="n">
        <v>499.08</v>
      </c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</row>
    <row r="605" customFormat="false" ht="15.75" hidden="false" customHeight="true" outlineLevel="0" collapsed="false">
      <c r="A605" s="101"/>
      <c r="B605" s="101" t="n">
        <v>11</v>
      </c>
      <c r="C605" s="101" t="n">
        <v>38</v>
      </c>
      <c r="D605" s="101" t="n">
        <v>27</v>
      </c>
      <c r="E605" s="101" t="n">
        <v>65</v>
      </c>
      <c r="F605" s="101" t="s">
        <v>249</v>
      </c>
      <c r="G605" s="101" t="str">
        <f aca="false">E605&amp;""&amp;F605</f>
        <v>65Co</v>
      </c>
      <c r="H605" s="101" t="n">
        <v>-59185.198</v>
      </c>
      <c r="I605" s="101" t="n">
        <v>7464.63</v>
      </c>
      <c r="J605" s="101" t="n">
        <v>11504.62</v>
      </c>
      <c r="K605" s="101" t="n">
        <v>13476.83</v>
      </c>
      <c r="L605" s="101" t="n">
        <v>26876.09</v>
      </c>
      <c r="M605" s="101" t="n">
        <v>5940.044</v>
      </c>
      <c r="N605" s="101" t="n">
        <v>8078.26</v>
      </c>
      <c r="O605" s="101" t="n">
        <v>-9867.99</v>
      </c>
      <c r="P605" s="101" t="n">
        <v>-23485.13</v>
      </c>
      <c r="Q605" s="101" t="n">
        <v>-158.04</v>
      </c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</row>
    <row r="606" customFormat="false" ht="15.75" hidden="false" customHeight="true" outlineLevel="0" collapsed="false">
      <c r="A606" s="101"/>
      <c r="B606" s="101" t="n">
        <v>9</v>
      </c>
      <c r="C606" s="101" t="n">
        <v>37</v>
      </c>
      <c r="D606" s="101" t="n">
        <v>28</v>
      </c>
      <c r="E606" s="101" t="n">
        <v>65</v>
      </c>
      <c r="F606" s="101" t="s">
        <v>250</v>
      </c>
      <c r="G606" s="101" t="str">
        <f aca="false">E606&amp;""&amp;F606</f>
        <v>65Ni</v>
      </c>
      <c r="H606" s="101" t="n">
        <v>-65125.242</v>
      </c>
      <c r="I606" s="101" t="n">
        <v>6098.08</v>
      </c>
      <c r="J606" s="101" t="n">
        <v>12622.32</v>
      </c>
      <c r="K606" s="101" t="n">
        <v>15755.55</v>
      </c>
      <c r="L606" s="101" t="n">
        <v>24067.56</v>
      </c>
      <c r="M606" s="101" t="n">
        <v>2138.215</v>
      </c>
      <c r="N606" s="101" t="n">
        <v>786.56</v>
      </c>
      <c r="O606" s="101" t="n">
        <v>-8629.66</v>
      </c>
      <c r="P606" s="101" t="n">
        <v>-17444.67</v>
      </c>
      <c r="Q606" s="101" t="n">
        <v>-7772.47</v>
      </c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</row>
    <row r="607" customFormat="false" ht="15.75" hidden="false" customHeight="true" outlineLevel="0" collapsed="false">
      <c r="A607" s="101"/>
      <c r="B607" s="101" t="n">
        <v>7</v>
      </c>
      <c r="C607" s="101" t="n">
        <v>36</v>
      </c>
      <c r="D607" s="101" t="n">
        <v>29</v>
      </c>
      <c r="E607" s="101" t="n">
        <v>65</v>
      </c>
      <c r="F607" s="101" t="s">
        <v>251</v>
      </c>
      <c r="G607" s="101" t="str">
        <f aca="false">E607&amp;""&amp;F607</f>
        <v>65Cu</v>
      </c>
      <c r="H607" s="101" t="n">
        <v>-67263.457</v>
      </c>
      <c r="I607" s="101" t="n">
        <v>9910.68</v>
      </c>
      <c r="J607" s="101" t="n">
        <v>7453.95</v>
      </c>
      <c r="K607" s="101" t="n">
        <v>17826.79</v>
      </c>
      <c r="L607" s="101" t="n">
        <v>19990.4</v>
      </c>
      <c r="M607" s="101" t="n">
        <v>-1351.659</v>
      </c>
      <c r="N607" s="101" t="n">
        <v>-4606.13</v>
      </c>
      <c r="O607" s="101" t="n">
        <v>-6790.75</v>
      </c>
      <c r="P607" s="101" t="n">
        <v>-14760.54</v>
      </c>
      <c r="Q607" s="101" t="n">
        <v>-9330.98</v>
      </c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</row>
    <row r="608" customFormat="false" ht="15.75" hidden="false" customHeight="true" outlineLevel="0" collapsed="false">
      <c r="A608" s="101"/>
      <c r="B608" s="101" t="n">
        <v>5</v>
      </c>
      <c r="C608" s="101" t="n">
        <v>35</v>
      </c>
      <c r="D608" s="101" t="n">
        <v>30</v>
      </c>
      <c r="E608" s="101" t="n">
        <v>65</v>
      </c>
      <c r="F608" s="101" t="s">
        <v>252</v>
      </c>
      <c r="G608" s="101" t="str">
        <f aca="false">E608&amp;""&amp;F608</f>
        <v>65Zn</v>
      </c>
      <c r="H608" s="101" t="n">
        <v>-65911.798</v>
      </c>
      <c r="I608" s="101" t="n">
        <v>7979.33</v>
      </c>
      <c r="J608" s="101" t="n">
        <v>7776.68</v>
      </c>
      <c r="K608" s="101" t="n">
        <v>19841.32</v>
      </c>
      <c r="L608" s="101" t="n">
        <v>14977.42</v>
      </c>
      <c r="M608" s="101" t="n">
        <v>-3254.47</v>
      </c>
      <c r="N608" s="101" t="n">
        <v>-9433.58</v>
      </c>
      <c r="O608" s="101" t="n">
        <v>-4115.39</v>
      </c>
      <c r="P608" s="101" t="n">
        <v>-6102.29</v>
      </c>
      <c r="Q608" s="101" t="n">
        <v>-15150.36</v>
      </c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</row>
    <row r="609" customFormat="false" ht="15.75" hidden="false" customHeight="true" outlineLevel="0" collapsed="false">
      <c r="A609" s="101"/>
      <c r="B609" s="101" t="n">
        <v>3</v>
      </c>
      <c r="C609" s="101" t="n">
        <v>34</v>
      </c>
      <c r="D609" s="101" t="n">
        <v>31</v>
      </c>
      <c r="E609" s="101" t="n">
        <v>65</v>
      </c>
      <c r="F609" s="101" t="s">
        <v>253</v>
      </c>
      <c r="G609" s="101" t="str">
        <f aca="false">E609&amp;""&amp;F609</f>
        <v>65Ga</v>
      </c>
      <c r="H609" s="101" t="n">
        <v>-62657.328</v>
      </c>
      <c r="I609" s="101" t="n">
        <v>11895.89</v>
      </c>
      <c r="J609" s="101" t="n">
        <v>3942.51</v>
      </c>
      <c r="K609" s="101" t="n">
        <v>22252.87</v>
      </c>
      <c r="L609" s="101" t="n">
        <v>11655.97</v>
      </c>
      <c r="M609" s="101" t="n">
        <v>-6179.112</v>
      </c>
      <c r="N609" s="101" t="n">
        <v>-15720.28</v>
      </c>
      <c r="O609" s="101" t="n">
        <v>-3098.41</v>
      </c>
      <c r="P609" s="101" t="n">
        <v>-4522.2</v>
      </c>
      <c r="Q609" s="101" t="n">
        <v>-16413.15</v>
      </c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</row>
    <row r="610" customFormat="false" ht="15.75" hidden="false" customHeight="true" outlineLevel="0" collapsed="false">
      <c r="A610" s="101"/>
      <c r="B610" s="101" t="n">
        <v>1</v>
      </c>
      <c r="C610" s="101" t="n">
        <v>33</v>
      </c>
      <c r="D610" s="101" t="n">
        <v>32</v>
      </c>
      <c r="E610" s="101" t="n">
        <v>65</v>
      </c>
      <c r="F610" s="101" t="s">
        <v>254</v>
      </c>
      <c r="G610" s="101" t="str">
        <f aca="false">E610&amp;""&amp;F610</f>
        <v>65Ge</v>
      </c>
      <c r="H610" s="101" t="n">
        <v>-56478.216</v>
      </c>
      <c r="I610" s="101" t="n">
        <v>10234.04</v>
      </c>
      <c r="J610" s="101" t="n">
        <v>4934.44</v>
      </c>
      <c r="K610" s="101" t="n">
        <v>25699.63</v>
      </c>
      <c r="L610" s="101" t="n">
        <v>8843.05</v>
      </c>
      <c r="M610" s="101" t="n">
        <v>-9541.165</v>
      </c>
      <c r="N610" s="101" t="n">
        <v>-23317.01</v>
      </c>
      <c r="O610" s="101" t="n">
        <v>-2554.44</v>
      </c>
      <c r="P610" s="101" t="n">
        <v>2236.6</v>
      </c>
      <c r="Q610" s="101" t="n">
        <v>-24897.01</v>
      </c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</row>
    <row r="611" customFormat="false" ht="15.75" hidden="false" customHeight="true" outlineLevel="0" collapsed="false">
      <c r="A611" s="101"/>
      <c r="B611" s="101" t="n">
        <v>-1</v>
      </c>
      <c r="C611" s="101" t="n">
        <v>32</v>
      </c>
      <c r="D611" s="101" t="n">
        <v>33</v>
      </c>
      <c r="E611" s="101" t="n">
        <v>65</v>
      </c>
      <c r="F611" s="101" t="s">
        <v>255</v>
      </c>
      <c r="G611" s="101" t="str">
        <f aca="false">E611&amp;""&amp;F611</f>
        <v>65As</v>
      </c>
      <c r="H611" s="101" t="n">
        <v>-46937.051</v>
      </c>
      <c r="I611" s="101" t="n">
        <v>15356.01</v>
      </c>
      <c r="J611" s="101" t="n">
        <v>-89.47</v>
      </c>
      <c r="K611" s="101" t="n">
        <v>29453.01</v>
      </c>
      <c r="L611" s="101" t="n">
        <v>4967.9</v>
      </c>
      <c r="M611" s="101" t="n">
        <v>-13776.01</v>
      </c>
      <c r="N611" s="101"/>
      <c r="O611" s="101" t="n">
        <v>-2227.42</v>
      </c>
      <c r="P611" s="101" t="n">
        <v>4606.73</v>
      </c>
      <c r="Q611" s="101" t="n">
        <v>-28079.01</v>
      </c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</row>
    <row r="612" customFormat="false" ht="15.75" hidden="false" customHeight="true" outlineLevel="0" collapsed="false">
      <c r="A612" s="101"/>
      <c r="B612" s="101" t="n">
        <v>-3</v>
      </c>
      <c r="C612" s="101" t="n">
        <v>31</v>
      </c>
      <c r="D612" s="101" t="n">
        <v>34</v>
      </c>
      <c r="E612" s="101" t="n">
        <v>65</v>
      </c>
      <c r="F612" s="101" t="s">
        <v>256</v>
      </c>
      <c r="G612" s="101" t="str">
        <f aca="false">E612&amp;""&amp;F612</f>
        <v>65Se</v>
      </c>
      <c r="H612" s="101" t="n">
        <v>-33161.01</v>
      </c>
      <c r="I612" s="101" t="n">
        <v>14303.01</v>
      </c>
      <c r="J612" s="101" t="n">
        <v>798.01</v>
      </c>
      <c r="K612" s="101"/>
      <c r="L612" s="101" t="n">
        <v>818.01</v>
      </c>
      <c r="M612" s="101"/>
      <c r="N612" s="101"/>
      <c r="O612" s="101" t="n">
        <v>-1857.01</v>
      </c>
      <c r="P612" s="101" t="n">
        <v>13865.01</v>
      </c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</row>
    <row r="613" customFormat="false" ht="15.75" hidden="false" customHeight="true" outlineLevel="0" collapsed="false">
      <c r="A613" s="101"/>
      <c r="B613" s="101" t="n">
        <v>20</v>
      </c>
      <c r="C613" s="101" t="n">
        <v>43</v>
      </c>
      <c r="D613" s="101" t="n">
        <v>23</v>
      </c>
      <c r="E613" s="101" t="n">
        <v>66</v>
      </c>
      <c r="F613" s="101" t="s">
        <v>245</v>
      </c>
      <c r="G613" s="101" t="str">
        <f aca="false">E613&amp;""&amp;F613</f>
        <v>66V</v>
      </c>
      <c r="H613" s="101" t="n">
        <v>-5608.01</v>
      </c>
      <c r="I613" s="101" t="n">
        <v>2035.01</v>
      </c>
      <c r="J613" s="101"/>
      <c r="K613" s="101" t="n">
        <v>5579.01</v>
      </c>
      <c r="L613" s="101"/>
      <c r="M613" s="101" t="n">
        <v>18928.01</v>
      </c>
      <c r="N613" s="101" t="n">
        <v>31143.01</v>
      </c>
      <c r="O613" s="101"/>
      <c r="P613" s="101"/>
      <c r="Q613" s="101" t="n">
        <v>14303.01</v>
      </c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</row>
    <row r="614" customFormat="false" ht="15.75" hidden="false" customHeight="true" outlineLevel="0" collapsed="false">
      <c r="A614" s="101"/>
      <c r="B614" s="101" t="n">
        <v>18</v>
      </c>
      <c r="C614" s="101" t="n">
        <v>42</v>
      </c>
      <c r="D614" s="101" t="n">
        <v>24</v>
      </c>
      <c r="E614" s="101" t="n">
        <v>66</v>
      </c>
      <c r="F614" s="101" t="s">
        <v>246</v>
      </c>
      <c r="G614" s="101" t="str">
        <f aca="false">E614&amp;""&amp;F614</f>
        <v>66Cr</v>
      </c>
      <c r="H614" s="101" t="n">
        <v>-24536.01</v>
      </c>
      <c r="I614" s="101" t="n">
        <v>4625.01</v>
      </c>
      <c r="J614" s="101" t="n">
        <v>20181.01</v>
      </c>
      <c r="K614" s="101" t="n">
        <v>7219.01</v>
      </c>
      <c r="L614" s="101"/>
      <c r="M614" s="101" t="n">
        <v>12215.01</v>
      </c>
      <c r="N614" s="101" t="n">
        <v>25532.01</v>
      </c>
      <c r="O614" s="101" t="n">
        <v>-14395.01</v>
      </c>
      <c r="P614" s="101"/>
      <c r="Q614" s="101" t="n">
        <v>8360.01</v>
      </c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</row>
    <row r="615" customFormat="false" ht="15.75" hidden="false" customHeight="true" outlineLevel="0" collapsed="false">
      <c r="A615" s="101"/>
      <c r="B615" s="101" t="n">
        <v>16</v>
      </c>
      <c r="C615" s="101" t="n">
        <v>41</v>
      </c>
      <c r="D615" s="101" t="n">
        <v>25</v>
      </c>
      <c r="E615" s="101" t="n">
        <v>66</v>
      </c>
      <c r="F615" s="101" t="s">
        <v>247</v>
      </c>
      <c r="G615" s="101" t="str">
        <f aca="false">E615&amp;""&amp;F615</f>
        <v>66Mn</v>
      </c>
      <c r="H615" s="101" t="n">
        <v>-36750.387</v>
      </c>
      <c r="I615" s="101" t="n">
        <v>3854.37</v>
      </c>
      <c r="J615" s="101" t="n">
        <v>16057.01</v>
      </c>
      <c r="K615" s="101" t="n">
        <v>9903.99</v>
      </c>
      <c r="L615" s="101" t="n">
        <v>35158.01</v>
      </c>
      <c r="M615" s="101" t="n">
        <v>13317.453</v>
      </c>
      <c r="N615" s="101" t="n">
        <v>19658.15</v>
      </c>
      <c r="O615" s="101" t="n">
        <v>-13699.01</v>
      </c>
      <c r="P615" s="101" t="n">
        <v>-32396.01</v>
      </c>
      <c r="Q615" s="101" t="n">
        <v>6399.79</v>
      </c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</row>
    <row r="616" customFormat="false" ht="15.75" hidden="false" customHeight="true" outlineLevel="0" collapsed="false">
      <c r="A616" s="101"/>
      <c r="B616" s="101" t="n">
        <v>14</v>
      </c>
      <c r="C616" s="101" t="n">
        <v>40</v>
      </c>
      <c r="D616" s="101" t="n">
        <v>26</v>
      </c>
      <c r="E616" s="101" t="n">
        <v>66</v>
      </c>
      <c r="F616" s="101" t="s">
        <v>248</v>
      </c>
      <c r="G616" s="101" t="str">
        <f aca="false">E616&amp;""&amp;F616</f>
        <v>66Fe</v>
      </c>
      <c r="H616" s="101" t="n">
        <v>-50067.84</v>
      </c>
      <c r="I616" s="101" t="n">
        <v>6917.66</v>
      </c>
      <c r="J616" s="101" t="n">
        <v>16389.47</v>
      </c>
      <c r="K616" s="101" t="n">
        <v>11240.93</v>
      </c>
      <c r="L616" s="101" t="n">
        <v>31187.01</v>
      </c>
      <c r="M616" s="101" t="n">
        <v>6340.694</v>
      </c>
      <c r="N616" s="101" t="n">
        <v>15938.45</v>
      </c>
      <c r="O616" s="101" t="n">
        <v>-11597.79</v>
      </c>
      <c r="P616" s="101" t="n">
        <v>-29375.01</v>
      </c>
      <c r="Q616" s="101" t="n">
        <v>1046.04</v>
      </c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</row>
    <row r="617" customFormat="false" ht="15.75" hidden="false" customHeight="true" outlineLevel="0" collapsed="false">
      <c r="A617" s="101"/>
      <c r="B617" s="101" t="n">
        <v>12</v>
      </c>
      <c r="C617" s="101" t="n">
        <v>39</v>
      </c>
      <c r="D617" s="101" t="n">
        <v>27</v>
      </c>
      <c r="E617" s="101" t="n">
        <v>66</v>
      </c>
      <c r="F617" s="101" t="s">
        <v>249</v>
      </c>
      <c r="G617" s="101" t="str">
        <f aca="false">E617&amp;""&amp;F617</f>
        <v>66Co</v>
      </c>
      <c r="H617" s="101" t="n">
        <v>-56408.533</v>
      </c>
      <c r="I617" s="101" t="n">
        <v>5294.65</v>
      </c>
      <c r="J617" s="101" t="n">
        <v>12476.01</v>
      </c>
      <c r="K617" s="101" t="n">
        <v>12759.28</v>
      </c>
      <c r="L617" s="101" t="n">
        <v>27997.44</v>
      </c>
      <c r="M617" s="101" t="n">
        <v>9597.751</v>
      </c>
      <c r="N617" s="101" t="n">
        <v>9849.54</v>
      </c>
      <c r="O617" s="101" t="n">
        <v>-10352.01</v>
      </c>
      <c r="P617" s="101" t="n">
        <v>-22730.17</v>
      </c>
      <c r="Q617" s="101" t="n">
        <v>645.39</v>
      </c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</row>
    <row r="618" customFormat="false" ht="15.75" hidden="false" customHeight="true" outlineLevel="0" collapsed="false">
      <c r="A618" s="101"/>
      <c r="B618" s="101" t="n">
        <v>10</v>
      </c>
      <c r="C618" s="101" t="n">
        <v>38</v>
      </c>
      <c r="D618" s="101" t="n">
        <v>28</v>
      </c>
      <c r="E618" s="101" t="n">
        <v>66</v>
      </c>
      <c r="F618" s="101" t="s">
        <v>250</v>
      </c>
      <c r="G618" s="101" t="str">
        <f aca="false">E618&amp;""&amp;F618</f>
        <v>66Ni</v>
      </c>
      <c r="H618" s="101" t="n">
        <v>-66006.285</v>
      </c>
      <c r="I618" s="101" t="n">
        <v>8952.36</v>
      </c>
      <c r="J618" s="101" t="n">
        <v>14110.06</v>
      </c>
      <c r="K618" s="101" t="n">
        <v>15050.44</v>
      </c>
      <c r="L618" s="101" t="n">
        <v>25614.68</v>
      </c>
      <c r="M618" s="101" t="n">
        <v>251.785</v>
      </c>
      <c r="N618" s="101" t="n">
        <v>2892.78</v>
      </c>
      <c r="O618" s="101" t="n">
        <v>-9553.15</v>
      </c>
      <c r="P618" s="101" t="n">
        <v>-22073.76</v>
      </c>
      <c r="Q618" s="101" t="n">
        <v>-6814.15</v>
      </c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</row>
    <row r="619" customFormat="false" ht="15.75" hidden="false" customHeight="true" outlineLevel="0" collapsed="false">
      <c r="A619" s="101"/>
      <c r="B619" s="101" t="n">
        <v>8</v>
      </c>
      <c r="C619" s="101" t="n">
        <v>37</v>
      </c>
      <c r="D619" s="101" t="n">
        <v>29</v>
      </c>
      <c r="E619" s="101" t="n">
        <v>66</v>
      </c>
      <c r="F619" s="101" t="s">
        <v>251</v>
      </c>
      <c r="G619" s="101" t="str">
        <f aca="false">E619&amp;""&amp;F619</f>
        <v>66Cu</v>
      </c>
      <c r="H619" s="101" t="n">
        <v>-66258.07</v>
      </c>
      <c r="I619" s="101" t="n">
        <v>7065.93</v>
      </c>
      <c r="J619" s="101" t="n">
        <v>8421.8</v>
      </c>
      <c r="K619" s="101" t="n">
        <v>16976.61</v>
      </c>
      <c r="L619" s="101" t="n">
        <v>21044.12</v>
      </c>
      <c r="M619" s="101" t="n">
        <v>2640.993</v>
      </c>
      <c r="N619" s="101" t="n">
        <v>-2534.01</v>
      </c>
      <c r="O619" s="101" t="n">
        <v>-7259.16</v>
      </c>
      <c r="P619" s="101" t="n">
        <v>-14361.84</v>
      </c>
      <c r="Q619" s="101" t="n">
        <v>-8417.59</v>
      </c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</row>
    <row r="620" customFormat="false" ht="15.75" hidden="false" customHeight="true" outlineLevel="0" collapsed="false">
      <c r="A620" s="101"/>
      <c r="B620" s="101" t="n">
        <v>6</v>
      </c>
      <c r="C620" s="101" t="n">
        <v>36</v>
      </c>
      <c r="D620" s="101" t="n">
        <v>30</v>
      </c>
      <c r="E620" s="101" t="n">
        <v>66</v>
      </c>
      <c r="F620" s="101" t="s">
        <v>252</v>
      </c>
      <c r="G620" s="101" t="str">
        <f aca="false">E620&amp;""&amp;F620</f>
        <v>66Zn</v>
      </c>
      <c r="H620" s="101" t="n">
        <v>-68899.062</v>
      </c>
      <c r="I620" s="101" t="n">
        <v>11058.58</v>
      </c>
      <c r="J620" s="101" t="n">
        <v>8924.58</v>
      </c>
      <c r="K620" s="101" t="n">
        <v>19037.91</v>
      </c>
      <c r="L620" s="101" t="n">
        <v>16378.53</v>
      </c>
      <c r="M620" s="101" t="n">
        <v>-5175</v>
      </c>
      <c r="N620" s="101" t="n">
        <v>-7292.03</v>
      </c>
      <c r="O620" s="101" t="n">
        <v>-4578.12</v>
      </c>
      <c r="P620" s="101" t="n">
        <v>-11062.79</v>
      </c>
      <c r="Q620" s="101" t="n">
        <v>-14313.05</v>
      </c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</row>
    <row r="621" customFormat="false" ht="15.75" hidden="false" customHeight="true" outlineLevel="0" collapsed="false">
      <c r="A621" s="101"/>
      <c r="B621" s="101" t="n">
        <v>4</v>
      </c>
      <c r="C621" s="101" t="n">
        <v>35</v>
      </c>
      <c r="D621" s="101" t="n">
        <v>31</v>
      </c>
      <c r="E621" s="101" t="n">
        <v>66</v>
      </c>
      <c r="F621" s="101" t="s">
        <v>253</v>
      </c>
      <c r="G621" s="101" t="str">
        <f aca="false">E621&amp;""&amp;F621</f>
        <v>66Ga</v>
      </c>
      <c r="H621" s="101" t="n">
        <v>-63724.062</v>
      </c>
      <c r="I621" s="101" t="n">
        <v>9138.05</v>
      </c>
      <c r="J621" s="101" t="n">
        <v>5101.23</v>
      </c>
      <c r="K621" s="101" t="n">
        <v>21033.95</v>
      </c>
      <c r="L621" s="101" t="n">
        <v>12877.91</v>
      </c>
      <c r="M621" s="101" t="n">
        <v>-2117.03</v>
      </c>
      <c r="N621" s="101" t="n">
        <v>-11698.99</v>
      </c>
      <c r="O621" s="101" t="n">
        <v>-3362.01</v>
      </c>
      <c r="P621" s="101" t="n">
        <v>-3749.58</v>
      </c>
      <c r="Q621" s="101" t="n">
        <v>-15317.16</v>
      </c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</row>
    <row r="622" customFormat="false" ht="15.75" hidden="false" customHeight="true" outlineLevel="0" collapsed="false">
      <c r="A622" s="101"/>
      <c r="B622" s="101" t="n">
        <v>2</v>
      </c>
      <c r="C622" s="101" t="n">
        <v>34</v>
      </c>
      <c r="D622" s="101" t="n">
        <v>32</v>
      </c>
      <c r="E622" s="101" t="n">
        <v>66</v>
      </c>
      <c r="F622" s="101" t="s">
        <v>254</v>
      </c>
      <c r="G622" s="101" t="str">
        <f aca="false">E622&amp;""&amp;F622</f>
        <v>66Ge</v>
      </c>
      <c r="H622" s="101" t="n">
        <v>-61607.033</v>
      </c>
      <c r="I622" s="101" t="n">
        <v>13200.13</v>
      </c>
      <c r="J622" s="101" t="n">
        <v>6238.68</v>
      </c>
      <c r="K622" s="101" t="n">
        <v>23434.17</v>
      </c>
      <c r="L622" s="101" t="n">
        <v>10181.18</v>
      </c>
      <c r="M622" s="101" t="n">
        <v>-9581.956</v>
      </c>
      <c r="N622" s="101" t="n">
        <v>-20239.01</v>
      </c>
      <c r="O622" s="101" t="n">
        <v>-2864.44</v>
      </c>
      <c r="P622" s="101" t="n">
        <v>-2984.21</v>
      </c>
      <c r="Q622" s="101" t="n">
        <v>-22741.3</v>
      </c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</row>
    <row r="623" customFormat="false" ht="15.75" hidden="false" customHeight="true" outlineLevel="0" collapsed="false">
      <c r="A623" s="101"/>
      <c r="B623" s="101" t="n">
        <v>0</v>
      </c>
      <c r="C623" s="101" t="n">
        <v>33</v>
      </c>
      <c r="D623" s="101" t="n">
        <v>33</v>
      </c>
      <c r="E623" s="101" t="n">
        <v>66</v>
      </c>
      <c r="F623" s="101" t="s">
        <v>255</v>
      </c>
      <c r="G623" s="101" t="str">
        <f aca="false">E623&amp;""&amp;F623</f>
        <v>66As</v>
      </c>
      <c r="H623" s="101" t="n">
        <v>-52025.077</v>
      </c>
      <c r="I623" s="101" t="n">
        <v>13159.34</v>
      </c>
      <c r="J623" s="101" t="n">
        <v>2835.83</v>
      </c>
      <c r="K623" s="101" t="n">
        <v>28515.01</v>
      </c>
      <c r="L623" s="101" t="n">
        <v>7770.27</v>
      </c>
      <c r="M623" s="101" t="n">
        <v>-10657.01</v>
      </c>
      <c r="N623" s="101"/>
      <c r="O623" s="101" t="n">
        <v>-2463.55</v>
      </c>
      <c r="P623" s="101" t="n">
        <v>3343.28</v>
      </c>
      <c r="Q623" s="101" t="n">
        <v>-26935.01</v>
      </c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</row>
    <row r="624" customFormat="false" ht="15.75" hidden="false" customHeight="true" outlineLevel="0" collapsed="false">
      <c r="A624" s="101"/>
      <c r="B624" s="101" t="n">
        <v>-2</v>
      </c>
      <c r="C624" s="101" t="n">
        <v>32</v>
      </c>
      <c r="D624" s="101" t="n">
        <v>34</v>
      </c>
      <c r="E624" s="101" t="n">
        <v>66</v>
      </c>
      <c r="F624" s="101" t="s">
        <v>256</v>
      </c>
      <c r="G624" s="101" t="str">
        <f aca="false">E624&amp;""&amp;F624</f>
        <v>66Se</v>
      </c>
      <c r="H624" s="101" t="n">
        <v>-41368.01</v>
      </c>
      <c r="I624" s="101" t="n">
        <v>16278.01</v>
      </c>
      <c r="J624" s="101" t="n">
        <v>1720.01</v>
      </c>
      <c r="K624" s="101" t="n">
        <v>30581.01</v>
      </c>
      <c r="L624" s="101" t="n">
        <v>1630.01</v>
      </c>
      <c r="M624" s="101"/>
      <c r="N624" s="101"/>
      <c r="O624" s="101" t="n">
        <v>-1894.01</v>
      </c>
      <c r="P624" s="101" t="n">
        <v>7822.01</v>
      </c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</row>
    <row r="625" customFormat="false" ht="15.75" hidden="false" customHeight="true" outlineLevel="0" collapsed="false">
      <c r="A625" s="101"/>
      <c r="B625" s="101" t="n">
        <v>19</v>
      </c>
      <c r="C625" s="101" t="n">
        <v>43</v>
      </c>
      <c r="D625" s="101" t="n">
        <v>24</v>
      </c>
      <c r="E625" s="101" t="n">
        <v>67</v>
      </c>
      <c r="F625" s="101" t="s">
        <v>246</v>
      </c>
      <c r="G625" s="101" t="str">
        <f aca="false">E625&amp;""&amp;F625</f>
        <v>67Cr</v>
      </c>
      <c r="H625" s="101" t="n">
        <v>-18481.01</v>
      </c>
      <c r="I625" s="101" t="n">
        <v>2017.01</v>
      </c>
      <c r="J625" s="101" t="n">
        <v>20162.01</v>
      </c>
      <c r="K625" s="101" t="n">
        <v>6641.01</v>
      </c>
      <c r="L625" s="101"/>
      <c r="M625" s="101" t="n">
        <v>14829.01</v>
      </c>
      <c r="N625" s="101" t="n">
        <v>27588.01</v>
      </c>
      <c r="O625" s="101" t="n">
        <v>-15084.01</v>
      </c>
      <c r="P625" s="101"/>
      <c r="Q625" s="101" t="n">
        <v>10198.01</v>
      </c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</row>
    <row r="626" customFormat="false" ht="15.75" hidden="false" customHeight="true" outlineLevel="0" collapsed="false">
      <c r="A626" s="101"/>
      <c r="B626" s="101" t="n">
        <v>17</v>
      </c>
      <c r="C626" s="101" t="n">
        <v>42</v>
      </c>
      <c r="D626" s="101" t="n">
        <v>25</v>
      </c>
      <c r="E626" s="101" t="n">
        <v>67</v>
      </c>
      <c r="F626" s="101" t="s">
        <v>247</v>
      </c>
      <c r="G626" s="101" t="str">
        <f aca="false">E626&amp;""&amp;F626</f>
        <v>67Mn</v>
      </c>
      <c r="H626" s="101" t="n">
        <v>-33310.01</v>
      </c>
      <c r="I626" s="101" t="n">
        <v>4631.01</v>
      </c>
      <c r="J626" s="101" t="n">
        <v>16064.01</v>
      </c>
      <c r="K626" s="101" t="n">
        <v>8486.01</v>
      </c>
      <c r="L626" s="101" t="n">
        <v>36244.01</v>
      </c>
      <c r="M626" s="101" t="n">
        <v>12758.01</v>
      </c>
      <c r="N626" s="101" t="n">
        <v>22012.01</v>
      </c>
      <c r="O626" s="101" t="n">
        <v>-13743.01</v>
      </c>
      <c r="P626" s="101" t="n">
        <v>-34992.01</v>
      </c>
      <c r="Q626" s="101" t="n">
        <v>8686.01</v>
      </c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</row>
    <row r="627" customFormat="false" ht="15.75" hidden="false" customHeight="true" outlineLevel="0" collapsed="false">
      <c r="A627" s="101"/>
      <c r="B627" s="101" t="n">
        <v>15</v>
      </c>
      <c r="C627" s="101" t="n">
        <v>41</v>
      </c>
      <c r="D627" s="101" t="n">
        <v>26</v>
      </c>
      <c r="E627" s="101" t="n">
        <v>67</v>
      </c>
      <c r="F627" s="101" t="s">
        <v>248</v>
      </c>
      <c r="G627" s="101" t="str">
        <f aca="false">E627&amp;""&amp;F627</f>
        <v>67Fe</v>
      </c>
      <c r="H627" s="101" t="n">
        <v>-46068.53</v>
      </c>
      <c r="I627" s="101" t="n">
        <v>4072.01</v>
      </c>
      <c r="J627" s="101" t="n">
        <v>16607.11</v>
      </c>
      <c r="K627" s="101" t="n">
        <v>10989.67</v>
      </c>
      <c r="L627" s="101" t="n">
        <v>32664.01</v>
      </c>
      <c r="M627" s="101" t="n">
        <v>9253.245</v>
      </c>
      <c r="N627" s="101" t="n">
        <v>17674.15</v>
      </c>
      <c r="O627" s="101" t="n">
        <v>-12771.33</v>
      </c>
      <c r="P627" s="101" t="n">
        <v>-28822.01</v>
      </c>
      <c r="Q627" s="101" t="n">
        <v>2268.69</v>
      </c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</row>
    <row r="628" customFormat="false" ht="15.75" hidden="false" customHeight="true" outlineLevel="0" collapsed="false">
      <c r="A628" s="101"/>
      <c r="B628" s="101" t="n">
        <v>13</v>
      </c>
      <c r="C628" s="101" t="n">
        <v>40</v>
      </c>
      <c r="D628" s="101" t="n">
        <v>27</v>
      </c>
      <c r="E628" s="101" t="n">
        <v>67</v>
      </c>
      <c r="F628" s="101" t="s">
        <v>249</v>
      </c>
      <c r="G628" s="101" t="str">
        <f aca="false">E628&amp;""&amp;F628</f>
        <v>67Co</v>
      </c>
      <c r="H628" s="101" t="n">
        <v>-55321.775</v>
      </c>
      <c r="I628" s="101" t="n">
        <v>6984.56</v>
      </c>
      <c r="J628" s="101" t="n">
        <v>12542.91</v>
      </c>
      <c r="K628" s="101" t="n">
        <v>12279.21</v>
      </c>
      <c r="L628" s="101" t="n">
        <v>28932.38</v>
      </c>
      <c r="M628" s="101" t="n">
        <v>8420.904</v>
      </c>
      <c r="N628" s="101" t="n">
        <v>11997</v>
      </c>
      <c r="O628" s="101" t="n">
        <v>-10859.64</v>
      </c>
      <c r="P628" s="101" t="n">
        <v>-25860.36</v>
      </c>
      <c r="Q628" s="101" t="n">
        <v>2613.19</v>
      </c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</row>
    <row r="629" customFormat="false" ht="15.75" hidden="false" customHeight="true" outlineLevel="0" collapsed="false">
      <c r="A629" s="101"/>
      <c r="B629" s="101" t="n">
        <v>11</v>
      </c>
      <c r="C629" s="101" t="n">
        <v>39</v>
      </c>
      <c r="D629" s="101" t="n">
        <v>28</v>
      </c>
      <c r="E629" s="101" t="n">
        <v>67</v>
      </c>
      <c r="F629" s="101" t="s">
        <v>250</v>
      </c>
      <c r="G629" s="101" t="str">
        <f aca="false">E629&amp;""&amp;F629</f>
        <v>67Ni</v>
      </c>
      <c r="H629" s="101" t="n">
        <v>-63742.68</v>
      </c>
      <c r="I629" s="101" t="n">
        <v>5807.71</v>
      </c>
      <c r="J629" s="101" t="n">
        <v>14623.12</v>
      </c>
      <c r="K629" s="101" t="n">
        <v>14760.07</v>
      </c>
      <c r="L629" s="101" t="n">
        <v>27099.13</v>
      </c>
      <c r="M629" s="101" t="n">
        <v>3576.099</v>
      </c>
      <c r="N629" s="101" t="n">
        <v>4137.39</v>
      </c>
      <c r="O629" s="101" t="n">
        <v>-10531.97</v>
      </c>
      <c r="P629" s="101" t="n">
        <v>-20963.81</v>
      </c>
      <c r="Q629" s="101" t="n">
        <v>-5555.93</v>
      </c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</row>
    <row r="630" customFormat="false" ht="15.75" hidden="false" customHeight="true" outlineLevel="0" collapsed="false">
      <c r="A630" s="101"/>
      <c r="B630" s="101" t="n">
        <v>9</v>
      </c>
      <c r="C630" s="101" t="n">
        <v>38</v>
      </c>
      <c r="D630" s="101" t="n">
        <v>29</v>
      </c>
      <c r="E630" s="101" t="n">
        <v>67</v>
      </c>
      <c r="F630" s="101" t="s">
        <v>251</v>
      </c>
      <c r="G630" s="101" t="str">
        <f aca="false">E630&amp;""&amp;F630</f>
        <v>67Cu</v>
      </c>
      <c r="H630" s="101" t="n">
        <v>-67318.779</v>
      </c>
      <c r="I630" s="101" t="n">
        <v>9132.03</v>
      </c>
      <c r="J630" s="101" t="n">
        <v>8601.46</v>
      </c>
      <c r="K630" s="101" t="n">
        <v>16197.96</v>
      </c>
      <c r="L630" s="101" t="n">
        <v>22711.52</v>
      </c>
      <c r="M630" s="101" t="n">
        <v>561.288</v>
      </c>
      <c r="N630" s="101" t="n">
        <v>-439.88</v>
      </c>
      <c r="O630" s="101" t="n">
        <v>-7892.69</v>
      </c>
      <c r="P630" s="101" t="n">
        <v>-18199.22</v>
      </c>
      <c r="Q630" s="101" t="n">
        <v>-6491.03</v>
      </c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</row>
    <row r="631" customFormat="false" ht="15.75" hidden="false" customHeight="true" outlineLevel="0" collapsed="false">
      <c r="A631" s="101"/>
      <c r="B631" s="101" t="n">
        <v>7</v>
      </c>
      <c r="C631" s="101" t="n">
        <v>37</v>
      </c>
      <c r="D631" s="101" t="n">
        <v>30</v>
      </c>
      <c r="E631" s="101" t="n">
        <v>67</v>
      </c>
      <c r="F631" s="101" t="s">
        <v>252</v>
      </c>
      <c r="G631" s="101" t="str">
        <f aca="false">E631&amp;""&amp;F631</f>
        <v>67Zn</v>
      </c>
      <c r="H631" s="101" t="n">
        <v>-67880.067</v>
      </c>
      <c r="I631" s="101" t="n">
        <v>7052.32</v>
      </c>
      <c r="J631" s="101" t="n">
        <v>8910.97</v>
      </c>
      <c r="K631" s="101" t="n">
        <v>18110.9</v>
      </c>
      <c r="L631" s="101" t="n">
        <v>17332.77</v>
      </c>
      <c r="M631" s="101" t="n">
        <v>-1001.171</v>
      </c>
      <c r="N631" s="101" t="n">
        <v>-5222.06</v>
      </c>
      <c r="O631" s="101" t="n">
        <v>-4792.66</v>
      </c>
      <c r="P631" s="101" t="n">
        <v>-9162.75</v>
      </c>
      <c r="Q631" s="101" t="n">
        <v>-12227.32</v>
      </c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</row>
    <row r="632" customFormat="false" ht="15.75" hidden="false" customHeight="true" outlineLevel="0" collapsed="false">
      <c r="A632" s="101"/>
      <c r="B632" s="101" t="n">
        <v>5</v>
      </c>
      <c r="C632" s="101" t="n">
        <v>36</v>
      </c>
      <c r="D632" s="101" t="n">
        <v>31</v>
      </c>
      <c r="E632" s="101" t="n">
        <v>67</v>
      </c>
      <c r="F632" s="101" t="s">
        <v>253</v>
      </c>
      <c r="G632" s="101" t="str">
        <f aca="false">E632&amp;""&amp;F632</f>
        <v>67Ga</v>
      </c>
      <c r="H632" s="101" t="n">
        <v>-66878.896</v>
      </c>
      <c r="I632" s="101" t="n">
        <v>11226.15</v>
      </c>
      <c r="J632" s="101" t="n">
        <v>5268.8</v>
      </c>
      <c r="K632" s="101" t="n">
        <v>20364.2</v>
      </c>
      <c r="L632" s="101" t="n">
        <v>14193.38</v>
      </c>
      <c r="M632" s="101" t="n">
        <v>-4220.892</v>
      </c>
      <c r="N632" s="101" t="n">
        <v>-10291.67</v>
      </c>
      <c r="O632" s="101" t="n">
        <v>-3724.51</v>
      </c>
      <c r="P632" s="101" t="n">
        <v>-7909.8</v>
      </c>
      <c r="Q632" s="101" t="n">
        <v>-13343.18</v>
      </c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</row>
    <row r="633" customFormat="false" ht="15.75" hidden="false" customHeight="true" outlineLevel="0" collapsed="false">
      <c r="A633" s="101"/>
      <c r="B633" s="101" t="n">
        <v>3</v>
      </c>
      <c r="C633" s="101" t="n">
        <v>35</v>
      </c>
      <c r="D633" s="101" t="n">
        <v>32</v>
      </c>
      <c r="E633" s="101" t="n">
        <v>67</v>
      </c>
      <c r="F633" s="101" t="s">
        <v>254</v>
      </c>
      <c r="G633" s="101" t="str">
        <f aca="false">E633&amp;""&amp;F633</f>
        <v>67Ge</v>
      </c>
      <c r="H633" s="101" t="n">
        <v>-62658.004</v>
      </c>
      <c r="I633" s="101" t="n">
        <v>9122.29</v>
      </c>
      <c r="J633" s="101" t="n">
        <v>6222.91</v>
      </c>
      <c r="K633" s="101" t="n">
        <v>22322.42</v>
      </c>
      <c r="L633" s="101" t="n">
        <v>11324.15</v>
      </c>
      <c r="M633" s="101" t="n">
        <v>-6070.78</v>
      </c>
      <c r="N633" s="101" t="n">
        <v>-16077.72</v>
      </c>
      <c r="O633" s="101" t="n">
        <v>-2869.81</v>
      </c>
      <c r="P633" s="101" t="n">
        <v>-1047.91</v>
      </c>
      <c r="Q633" s="101" t="n">
        <v>-18704.24</v>
      </c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</row>
    <row r="634" customFormat="false" ht="15.75" hidden="false" customHeight="true" outlineLevel="0" collapsed="false">
      <c r="A634" s="101"/>
      <c r="B634" s="101" t="n">
        <v>1</v>
      </c>
      <c r="C634" s="101" t="n">
        <v>34</v>
      </c>
      <c r="D634" s="101" t="n">
        <v>33</v>
      </c>
      <c r="E634" s="101" t="n">
        <v>67</v>
      </c>
      <c r="F634" s="101" t="s">
        <v>255</v>
      </c>
      <c r="G634" s="101" t="str">
        <f aca="false">E634&amp;""&amp;F634</f>
        <v>67As</v>
      </c>
      <c r="H634" s="101" t="n">
        <v>-56587.225</v>
      </c>
      <c r="I634" s="101" t="n">
        <v>12633.47</v>
      </c>
      <c r="J634" s="101" t="n">
        <v>2269.16</v>
      </c>
      <c r="K634" s="101" t="n">
        <v>25792.81</v>
      </c>
      <c r="L634" s="101" t="n">
        <v>8507.84</v>
      </c>
      <c r="M634" s="101" t="n">
        <v>-10006.936</v>
      </c>
      <c r="N634" s="101" t="n">
        <v>-23659.01</v>
      </c>
      <c r="O634" s="101" t="n">
        <v>-2465.05</v>
      </c>
      <c r="P634" s="101" t="n">
        <v>-152.13</v>
      </c>
      <c r="Q634" s="101" t="n">
        <v>-23291.01</v>
      </c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</row>
    <row r="635" customFormat="false" ht="15.75" hidden="false" customHeight="true" outlineLevel="0" collapsed="false">
      <c r="A635" s="101"/>
      <c r="B635" s="101" t="n">
        <v>-1</v>
      </c>
      <c r="C635" s="101" t="n">
        <v>33</v>
      </c>
      <c r="D635" s="101" t="n">
        <v>34</v>
      </c>
      <c r="E635" s="101" t="n">
        <v>67</v>
      </c>
      <c r="F635" s="101" t="s">
        <v>256</v>
      </c>
      <c r="G635" s="101" t="str">
        <f aca="false">E635&amp;""&amp;F635</f>
        <v>67Se</v>
      </c>
      <c r="H635" s="101" t="n">
        <v>-46580.289</v>
      </c>
      <c r="I635" s="101" t="n">
        <v>13284.01</v>
      </c>
      <c r="J635" s="101" t="n">
        <v>1844.18</v>
      </c>
      <c r="K635" s="101" t="n">
        <v>29562.01</v>
      </c>
      <c r="L635" s="101" t="n">
        <v>4680.01</v>
      </c>
      <c r="M635" s="101" t="n">
        <v>-13652.01</v>
      </c>
      <c r="N635" s="101"/>
      <c r="O635" s="101" t="n">
        <v>-2083.99</v>
      </c>
      <c r="P635" s="101" t="n">
        <v>7737.77</v>
      </c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</row>
    <row r="636" customFormat="false" ht="15.75" hidden="false" customHeight="true" outlineLevel="0" collapsed="false">
      <c r="A636" s="101"/>
      <c r="B636" s="101" t="n">
        <v>-3</v>
      </c>
      <c r="C636" s="101" t="n">
        <v>32</v>
      </c>
      <c r="D636" s="101" t="n">
        <v>35</v>
      </c>
      <c r="E636" s="101" t="n">
        <v>67</v>
      </c>
      <c r="F636" s="101" t="s">
        <v>257</v>
      </c>
      <c r="G636" s="101" t="str">
        <f aca="false">E636&amp;""&amp;F636</f>
        <v>67Br</v>
      </c>
      <c r="H636" s="101" t="n">
        <v>-32928.01</v>
      </c>
      <c r="I636" s="101"/>
      <c r="J636" s="101" t="n">
        <v>-1150.01</v>
      </c>
      <c r="K636" s="101"/>
      <c r="L636" s="101" t="n">
        <v>569.01</v>
      </c>
      <c r="M636" s="101"/>
      <c r="N636" s="101"/>
      <c r="O636" s="101" t="n">
        <v>-1726.01</v>
      </c>
      <c r="P636" s="101" t="n">
        <v>11808.01</v>
      </c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</row>
    <row r="637" customFormat="false" ht="15.75" hidden="false" customHeight="true" outlineLevel="0" collapsed="false">
      <c r="A637" s="101"/>
      <c r="B637" s="101" t="n">
        <v>20</v>
      </c>
      <c r="C637" s="101" t="n">
        <v>44</v>
      </c>
      <c r="D637" s="101" t="n">
        <v>24</v>
      </c>
      <c r="E637" s="101" t="n">
        <v>68</v>
      </c>
      <c r="F637" s="101" t="s">
        <v>246</v>
      </c>
      <c r="G637" s="101" t="str">
        <f aca="false">E637&amp;""&amp;F637</f>
        <v>68Cr</v>
      </c>
      <c r="H637" s="101" t="n">
        <v>-14876.01</v>
      </c>
      <c r="I637" s="101" t="n">
        <v>4466.01</v>
      </c>
      <c r="J637" s="101"/>
      <c r="K637" s="101" t="n">
        <v>6483.01</v>
      </c>
      <c r="L637" s="101"/>
      <c r="M637" s="101" t="n">
        <v>13423.01</v>
      </c>
      <c r="N637" s="101" t="n">
        <v>28949.01</v>
      </c>
      <c r="O637" s="101"/>
      <c r="P637" s="101"/>
      <c r="Q637" s="101" t="n">
        <v>10363.01</v>
      </c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</row>
    <row r="638" customFormat="false" ht="15.75" hidden="false" customHeight="true" outlineLevel="0" collapsed="false">
      <c r="A638" s="101"/>
      <c r="B638" s="101" t="n">
        <v>18</v>
      </c>
      <c r="C638" s="101" t="n">
        <v>43</v>
      </c>
      <c r="D638" s="101" t="n">
        <v>25</v>
      </c>
      <c r="E638" s="101" t="n">
        <v>68</v>
      </c>
      <c r="F638" s="101" t="s">
        <v>247</v>
      </c>
      <c r="G638" s="101" t="str">
        <f aca="false">E638&amp;""&amp;F638</f>
        <v>68Mn</v>
      </c>
      <c r="H638" s="101" t="n">
        <v>-28299.01</v>
      </c>
      <c r="I638" s="101" t="n">
        <v>3060.01</v>
      </c>
      <c r="J638" s="101" t="n">
        <v>17107.01</v>
      </c>
      <c r="K638" s="101" t="n">
        <v>7691.01</v>
      </c>
      <c r="L638" s="101" t="n">
        <v>37269.01</v>
      </c>
      <c r="M638" s="101" t="n">
        <v>15527.01</v>
      </c>
      <c r="N638" s="101" t="n">
        <v>23625.01</v>
      </c>
      <c r="O638" s="101" t="n">
        <v>-14553.01</v>
      </c>
      <c r="P638" s="101"/>
      <c r="Q638" s="101" t="n">
        <v>9698.01</v>
      </c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</row>
    <row r="639" customFormat="false" ht="15.75" hidden="false" customHeight="true" outlineLevel="0" collapsed="false">
      <c r="A639" s="101"/>
      <c r="B639" s="101" t="n">
        <v>16</v>
      </c>
      <c r="C639" s="101" t="n">
        <v>42</v>
      </c>
      <c r="D639" s="101" t="n">
        <v>26</v>
      </c>
      <c r="E639" s="101" t="n">
        <v>68</v>
      </c>
      <c r="F639" s="101" t="s">
        <v>248</v>
      </c>
      <c r="G639" s="101" t="str">
        <f aca="false">E639&amp;""&amp;F639</f>
        <v>68Fe</v>
      </c>
      <c r="H639" s="101" t="n">
        <v>-43825.349</v>
      </c>
      <c r="I639" s="101" t="n">
        <v>5828.14</v>
      </c>
      <c r="J639" s="101" t="n">
        <v>17804.01</v>
      </c>
      <c r="K639" s="101" t="n">
        <v>9900.14</v>
      </c>
      <c r="L639" s="101" t="n">
        <v>33868.01</v>
      </c>
      <c r="M639" s="101" t="n">
        <v>8098.373</v>
      </c>
      <c r="N639" s="101" t="n">
        <v>19638.47</v>
      </c>
      <c r="O639" s="101" t="n">
        <v>-12791.01</v>
      </c>
      <c r="P639" s="101" t="n">
        <v>-32633.01</v>
      </c>
      <c r="Q639" s="101" t="n">
        <v>3425.11</v>
      </c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</row>
    <row r="640" customFormat="false" ht="15.75" hidden="false" customHeight="true" outlineLevel="0" collapsed="false">
      <c r="A640" s="101"/>
      <c r="B640" s="101" t="n">
        <v>14</v>
      </c>
      <c r="C640" s="101" t="n">
        <v>41</v>
      </c>
      <c r="D640" s="101" t="n">
        <v>27</v>
      </c>
      <c r="E640" s="101" t="n">
        <v>68</v>
      </c>
      <c r="F640" s="101" t="s">
        <v>249</v>
      </c>
      <c r="G640" s="101" t="str">
        <f aca="false">E640&amp;""&amp;F640</f>
        <v>68Co</v>
      </c>
      <c r="H640" s="101" t="n">
        <v>-51923.721</v>
      </c>
      <c r="I640" s="101" t="n">
        <v>4673.26</v>
      </c>
      <c r="J640" s="101" t="n">
        <v>13144.16</v>
      </c>
      <c r="K640" s="101" t="n">
        <v>11657.82</v>
      </c>
      <c r="L640" s="101" t="n">
        <v>29751.28</v>
      </c>
      <c r="M640" s="101" t="n">
        <v>11540.093</v>
      </c>
      <c r="N640" s="101" t="n">
        <v>13643.31</v>
      </c>
      <c r="O640" s="101" t="n">
        <v>-11359.6</v>
      </c>
      <c r="P640" s="101" t="n">
        <v>-25902.01</v>
      </c>
      <c r="Q640" s="101" t="n">
        <v>3747.64</v>
      </c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</row>
    <row r="641" customFormat="false" ht="15.75" hidden="false" customHeight="true" outlineLevel="0" collapsed="false">
      <c r="A641" s="101"/>
      <c r="B641" s="101" t="n">
        <v>12</v>
      </c>
      <c r="C641" s="101" t="n">
        <v>40</v>
      </c>
      <c r="D641" s="101" t="n">
        <v>28</v>
      </c>
      <c r="E641" s="101" t="n">
        <v>68</v>
      </c>
      <c r="F641" s="101" t="s">
        <v>250</v>
      </c>
      <c r="G641" s="101" t="str">
        <f aca="false">E641&amp;""&amp;F641</f>
        <v>68Ni</v>
      </c>
      <c r="H641" s="101" t="n">
        <v>-63463.814</v>
      </c>
      <c r="I641" s="101" t="n">
        <v>7792.45</v>
      </c>
      <c r="J641" s="101" t="n">
        <v>15431.01</v>
      </c>
      <c r="K641" s="101" t="n">
        <v>13600.16</v>
      </c>
      <c r="L641" s="101" t="n">
        <v>27973.92</v>
      </c>
      <c r="M641" s="101" t="n">
        <v>2103.22</v>
      </c>
      <c r="N641" s="101" t="n">
        <v>6543.03</v>
      </c>
      <c r="O641" s="101" t="n">
        <v>-10919.19</v>
      </c>
      <c r="P641" s="101" t="n">
        <v>-24684.25</v>
      </c>
      <c r="Q641" s="101" t="n">
        <v>-4216.35</v>
      </c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</row>
    <row r="642" customFormat="false" ht="15.75" hidden="false" customHeight="true" outlineLevel="0" collapsed="false">
      <c r="A642" s="101"/>
      <c r="B642" s="101" t="n">
        <v>10</v>
      </c>
      <c r="C642" s="101" t="n">
        <v>39</v>
      </c>
      <c r="D642" s="101" t="n">
        <v>29</v>
      </c>
      <c r="E642" s="101" t="n">
        <v>68</v>
      </c>
      <c r="F642" s="101" t="s">
        <v>251</v>
      </c>
      <c r="G642" s="101" t="str">
        <f aca="false">E642&amp;""&amp;F642</f>
        <v>68Cu</v>
      </c>
      <c r="H642" s="101" t="n">
        <v>-65567.034</v>
      </c>
      <c r="I642" s="101" t="n">
        <v>6319.57</v>
      </c>
      <c r="J642" s="101" t="n">
        <v>9113.33</v>
      </c>
      <c r="K642" s="101" t="n">
        <v>15451.6</v>
      </c>
      <c r="L642" s="101" t="n">
        <v>23736.44</v>
      </c>
      <c r="M642" s="101" t="n">
        <v>4439.812</v>
      </c>
      <c r="N642" s="101" t="n">
        <v>1518.71</v>
      </c>
      <c r="O642" s="101" t="n">
        <v>-8200.06</v>
      </c>
      <c r="P642" s="101" t="n">
        <v>-17534.23</v>
      </c>
      <c r="Q642" s="101" t="n">
        <v>-5758.28</v>
      </c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</row>
    <row r="643" customFormat="false" ht="15.75" hidden="false" customHeight="true" outlineLevel="0" collapsed="false">
      <c r="A643" s="101"/>
      <c r="B643" s="101" t="n">
        <v>8</v>
      </c>
      <c r="C643" s="101" t="n">
        <v>38</v>
      </c>
      <c r="D643" s="101" t="n">
        <v>30</v>
      </c>
      <c r="E643" s="101" t="n">
        <v>68</v>
      </c>
      <c r="F643" s="101" t="s">
        <v>252</v>
      </c>
      <c r="G643" s="101" t="str">
        <f aca="false">E643&amp;""&amp;F643</f>
        <v>68Zn</v>
      </c>
      <c r="H643" s="101" t="n">
        <v>-70006.846</v>
      </c>
      <c r="I643" s="101" t="n">
        <v>10198.1</v>
      </c>
      <c r="J643" s="101" t="n">
        <v>9977.04</v>
      </c>
      <c r="K643" s="101" t="n">
        <v>17250.42</v>
      </c>
      <c r="L643" s="101" t="n">
        <v>18578.5</v>
      </c>
      <c r="M643" s="101" t="n">
        <v>-2921.1</v>
      </c>
      <c r="N643" s="101" t="n">
        <v>-3028.06</v>
      </c>
      <c r="O643" s="101" t="n">
        <v>-5333.28</v>
      </c>
      <c r="P643" s="101" t="n">
        <v>-13553.14</v>
      </c>
      <c r="Q643" s="101" t="n">
        <v>-11199.27</v>
      </c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</row>
    <row r="644" customFormat="false" ht="15.75" hidden="false" customHeight="true" outlineLevel="0" collapsed="false">
      <c r="A644" s="101"/>
      <c r="B644" s="101" t="n">
        <v>6</v>
      </c>
      <c r="C644" s="101" t="n">
        <v>37</v>
      </c>
      <c r="D644" s="101" t="n">
        <v>31</v>
      </c>
      <c r="E644" s="101" t="n">
        <v>68</v>
      </c>
      <c r="F644" s="101" t="s">
        <v>253</v>
      </c>
      <c r="G644" s="101" t="str">
        <f aca="false">E644&amp;""&amp;F644</f>
        <v>68Ga</v>
      </c>
      <c r="H644" s="101" t="n">
        <v>-67085.746</v>
      </c>
      <c r="I644" s="101" t="n">
        <v>8278.17</v>
      </c>
      <c r="J644" s="101" t="n">
        <v>6494.65</v>
      </c>
      <c r="K644" s="101" t="n">
        <v>19504.32</v>
      </c>
      <c r="L644" s="101" t="n">
        <v>15405.62</v>
      </c>
      <c r="M644" s="101" t="n">
        <v>-106.957</v>
      </c>
      <c r="N644" s="101" t="n">
        <v>-8191.23</v>
      </c>
      <c r="O644" s="101" t="n">
        <v>-4086.57</v>
      </c>
      <c r="P644" s="101" t="n">
        <v>-7055.94</v>
      </c>
      <c r="Q644" s="101" t="n">
        <v>-12499.06</v>
      </c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</row>
    <row r="645" customFormat="false" ht="15.75" hidden="false" customHeight="true" outlineLevel="0" collapsed="false">
      <c r="A645" s="101"/>
      <c r="B645" s="101" t="n">
        <v>4</v>
      </c>
      <c r="C645" s="101" t="n">
        <v>36</v>
      </c>
      <c r="D645" s="101" t="n">
        <v>32</v>
      </c>
      <c r="E645" s="101" t="n">
        <v>68</v>
      </c>
      <c r="F645" s="101" t="s">
        <v>254</v>
      </c>
      <c r="G645" s="101" t="str">
        <f aca="false">E645&amp;""&amp;F645</f>
        <v>68Ge</v>
      </c>
      <c r="H645" s="101" t="n">
        <v>-66978.789</v>
      </c>
      <c r="I645" s="101" t="n">
        <v>12392.1</v>
      </c>
      <c r="J645" s="101" t="n">
        <v>7388.86</v>
      </c>
      <c r="K645" s="101" t="n">
        <v>21514.39</v>
      </c>
      <c r="L645" s="101" t="n">
        <v>12657.67</v>
      </c>
      <c r="M645" s="101" t="n">
        <v>-8084.271</v>
      </c>
      <c r="N645" s="101" t="n">
        <v>-12789.35</v>
      </c>
      <c r="O645" s="101" t="n">
        <v>-3399.92</v>
      </c>
      <c r="P645" s="101" t="n">
        <v>-6387.69</v>
      </c>
      <c r="Q645" s="101" t="n">
        <v>-18462.88</v>
      </c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</row>
    <row r="646" customFormat="false" ht="15.75" hidden="false" customHeight="true" outlineLevel="0" collapsed="false">
      <c r="A646" s="101"/>
      <c r="B646" s="101" t="n">
        <v>2</v>
      </c>
      <c r="C646" s="101" t="n">
        <v>35</v>
      </c>
      <c r="D646" s="101" t="n">
        <v>33</v>
      </c>
      <c r="E646" s="101" t="n">
        <v>68</v>
      </c>
      <c r="F646" s="101" t="s">
        <v>255</v>
      </c>
      <c r="G646" s="101" t="str">
        <f aca="false">E646&amp;""&amp;F646</f>
        <v>68As</v>
      </c>
      <c r="H646" s="101" t="n">
        <v>-58894.519</v>
      </c>
      <c r="I646" s="101" t="n">
        <v>10378.61</v>
      </c>
      <c r="J646" s="101" t="n">
        <v>3525.48</v>
      </c>
      <c r="K646" s="101" t="n">
        <v>23012.08</v>
      </c>
      <c r="L646" s="101" t="n">
        <v>9748.4</v>
      </c>
      <c r="M646" s="101" t="n">
        <v>-4705.077</v>
      </c>
      <c r="N646" s="101" t="n">
        <v>-20453.01</v>
      </c>
      <c r="O646" s="101" t="n">
        <v>-2486.68</v>
      </c>
      <c r="P646" s="101" t="n">
        <v>695.41</v>
      </c>
      <c r="Q646" s="101" t="n">
        <v>-20385.55</v>
      </c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</row>
    <row r="647" customFormat="false" ht="15.75" hidden="false" customHeight="true" outlineLevel="0" collapsed="false">
      <c r="A647" s="101"/>
      <c r="B647" s="101" t="n">
        <v>0</v>
      </c>
      <c r="C647" s="101" t="n">
        <v>34</v>
      </c>
      <c r="D647" s="101" t="n">
        <v>34</v>
      </c>
      <c r="E647" s="101" t="n">
        <v>68</v>
      </c>
      <c r="F647" s="101" t="s">
        <v>256</v>
      </c>
      <c r="G647" s="101" t="str">
        <f aca="false">E647&amp;""&amp;F647</f>
        <v>68Se</v>
      </c>
      <c r="H647" s="101" t="n">
        <v>-54189.441</v>
      </c>
      <c r="I647" s="101" t="n">
        <v>15680.47</v>
      </c>
      <c r="J647" s="101" t="n">
        <v>4891.19</v>
      </c>
      <c r="K647" s="101" t="n">
        <v>28964.01</v>
      </c>
      <c r="L647" s="101" t="n">
        <v>7160.35</v>
      </c>
      <c r="M647" s="101" t="n">
        <v>-15748.01</v>
      </c>
      <c r="N647" s="101"/>
      <c r="O647" s="101" t="n">
        <v>-2298.86</v>
      </c>
      <c r="P647" s="101" t="n">
        <v>1179.59</v>
      </c>
      <c r="Q647" s="101" t="n">
        <v>-29332.01</v>
      </c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</row>
    <row r="648" customFormat="false" ht="15.75" hidden="false" customHeight="true" outlineLevel="0" collapsed="false">
      <c r="A648" s="101"/>
      <c r="B648" s="101" t="n">
        <v>-2</v>
      </c>
      <c r="C648" s="101" t="n">
        <v>33</v>
      </c>
      <c r="D648" s="101" t="n">
        <v>35</v>
      </c>
      <c r="E648" s="101" t="n">
        <v>68</v>
      </c>
      <c r="F648" s="101" t="s">
        <v>257</v>
      </c>
      <c r="G648" s="101" t="str">
        <f aca="false">E648&amp;""&amp;F648</f>
        <v>68Br</v>
      </c>
      <c r="H648" s="101" t="n">
        <v>-38441.01</v>
      </c>
      <c r="I648" s="101" t="n">
        <v>13584.01</v>
      </c>
      <c r="J648" s="101" t="n">
        <v>-850.01</v>
      </c>
      <c r="K648" s="101"/>
      <c r="L648" s="101" t="n">
        <v>994.01</v>
      </c>
      <c r="M648" s="101"/>
      <c r="N648" s="101"/>
      <c r="O648" s="101" t="n">
        <v>-1214.01</v>
      </c>
      <c r="P648" s="101" t="n">
        <v>10857.01</v>
      </c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</row>
    <row r="649" customFormat="false" ht="15.75" hidden="false" customHeight="true" outlineLevel="0" collapsed="false">
      <c r="A649" s="101"/>
      <c r="B649" s="101" t="n">
        <v>19</v>
      </c>
      <c r="C649" s="101" t="n">
        <v>44</v>
      </c>
      <c r="D649" s="101" t="n">
        <v>25</v>
      </c>
      <c r="E649" s="101" t="n">
        <v>69</v>
      </c>
      <c r="F649" s="101" t="s">
        <v>247</v>
      </c>
      <c r="G649" s="101" t="str">
        <f aca="false">E649&amp;""&amp;F649</f>
        <v>69Mn</v>
      </c>
      <c r="H649" s="101" t="n">
        <v>-24536.01</v>
      </c>
      <c r="I649" s="101" t="n">
        <v>4308.01</v>
      </c>
      <c r="J649" s="101" t="n">
        <v>16949.01</v>
      </c>
      <c r="K649" s="101" t="n">
        <v>7368.01</v>
      </c>
      <c r="L649" s="101"/>
      <c r="M649" s="101" t="n">
        <v>14522.01</v>
      </c>
      <c r="N649" s="101" t="n">
        <v>25634.01</v>
      </c>
      <c r="O649" s="101" t="n">
        <v>-15317.01</v>
      </c>
      <c r="P649" s="101"/>
      <c r="Q649" s="101" t="n">
        <v>11218.01</v>
      </c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</row>
    <row r="650" customFormat="false" ht="15.75" hidden="false" customHeight="true" outlineLevel="0" collapsed="false">
      <c r="A650" s="101"/>
      <c r="B650" s="101" t="n">
        <v>17</v>
      </c>
      <c r="C650" s="101" t="n">
        <v>43</v>
      </c>
      <c r="D650" s="101" t="n">
        <v>26</v>
      </c>
      <c r="E650" s="101" t="n">
        <v>69</v>
      </c>
      <c r="F650" s="101" t="s">
        <v>248</v>
      </c>
      <c r="G650" s="101" t="str">
        <f aca="false">E650&amp;""&amp;F650</f>
        <v>69Fe</v>
      </c>
      <c r="H650" s="101" t="n">
        <v>-39058.01</v>
      </c>
      <c r="I650" s="101" t="n">
        <v>3304.01</v>
      </c>
      <c r="J650" s="101" t="n">
        <v>18048.01</v>
      </c>
      <c r="K650" s="101" t="n">
        <v>9132.01</v>
      </c>
      <c r="L650" s="101" t="n">
        <v>35155.01</v>
      </c>
      <c r="M650" s="101" t="n">
        <v>11112.01</v>
      </c>
      <c r="N650" s="101" t="n">
        <v>20921.01</v>
      </c>
      <c r="O650" s="101" t="n">
        <v>-13500.01</v>
      </c>
      <c r="P650" s="101" t="n">
        <v>-31471.01</v>
      </c>
      <c r="Q650" s="101" t="n">
        <v>4795.01</v>
      </c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</row>
    <row r="651" customFormat="false" ht="15.75" hidden="false" customHeight="true" outlineLevel="0" collapsed="false">
      <c r="A651" s="101"/>
      <c r="B651" s="101" t="n">
        <v>15</v>
      </c>
      <c r="C651" s="101" t="n">
        <v>42</v>
      </c>
      <c r="D651" s="101" t="n">
        <v>27</v>
      </c>
      <c r="E651" s="101" t="n">
        <v>69</v>
      </c>
      <c r="F651" s="101" t="s">
        <v>249</v>
      </c>
      <c r="G651" s="101" t="str">
        <f aca="false">E651&amp;""&amp;F651</f>
        <v>69Co</v>
      </c>
      <c r="H651" s="101" t="n">
        <v>-50169.085</v>
      </c>
      <c r="I651" s="101" t="n">
        <v>6316.68</v>
      </c>
      <c r="J651" s="101" t="n">
        <v>13632.71</v>
      </c>
      <c r="K651" s="101" t="n">
        <v>10989.94</v>
      </c>
      <c r="L651" s="101" t="n">
        <v>31437.01</v>
      </c>
      <c r="M651" s="101" t="n">
        <v>9809.563</v>
      </c>
      <c r="N651" s="101" t="n">
        <v>15567.13</v>
      </c>
      <c r="O651" s="101" t="n">
        <v>-11626.66</v>
      </c>
      <c r="P651" s="101" t="n">
        <v>-29159.01</v>
      </c>
      <c r="Q651" s="101" t="n">
        <v>5223.41</v>
      </c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</row>
    <row r="652" customFormat="false" ht="15.75" hidden="false" customHeight="true" outlineLevel="0" collapsed="false">
      <c r="A652" s="101"/>
      <c r="B652" s="101" t="n">
        <v>13</v>
      </c>
      <c r="C652" s="101" t="n">
        <v>41</v>
      </c>
      <c r="D652" s="101" t="n">
        <v>28</v>
      </c>
      <c r="E652" s="101" t="n">
        <v>69</v>
      </c>
      <c r="F652" s="101" t="s">
        <v>250</v>
      </c>
      <c r="G652" s="101" t="str">
        <f aca="false">E652&amp;""&amp;F652</f>
        <v>69Ni</v>
      </c>
      <c r="H652" s="101" t="n">
        <v>-59978.648</v>
      </c>
      <c r="I652" s="101" t="n">
        <v>4586.15</v>
      </c>
      <c r="J652" s="101" t="n">
        <v>15343.9</v>
      </c>
      <c r="K652" s="101" t="n">
        <v>12378.6</v>
      </c>
      <c r="L652" s="101" t="n">
        <v>28488.06</v>
      </c>
      <c r="M652" s="101" t="n">
        <v>5757.564</v>
      </c>
      <c r="N652" s="101" t="n">
        <v>8438.95</v>
      </c>
      <c r="O652" s="101" t="n">
        <v>-11182.07</v>
      </c>
      <c r="P652" s="101" t="n">
        <v>-23442.27</v>
      </c>
      <c r="Q652" s="101" t="n">
        <v>-2482.93</v>
      </c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</row>
    <row r="653" customFormat="false" ht="15.75" hidden="false" customHeight="true" outlineLevel="0" collapsed="false">
      <c r="A653" s="101"/>
      <c r="B653" s="101" t="n">
        <v>11</v>
      </c>
      <c r="C653" s="101" t="n">
        <v>40</v>
      </c>
      <c r="D653" s="101" t="n">
        <v>29</v>
      </c>
      <c r="E653" s="101" t="n">
        <v>69</v>
      </c>
      <c r="F653" s="101" t="s">
        <v>251</v>
      </c>
      <c r="G653" s="101" t="str">
        <f aca="false">E653&amp;""&amp;F653</f>
        <v>69Cu</v>
      </c>
      <c r="H653" s="101" t="n">
        <v>-65736.212</v>
      </c>
      <c r="I653" s="101" t="n">
        <v>8240.5</v>
      </c>
      <c r="J653" s="101" t="n">
        <v>9561.37</v>
      </c>
      <c r="K653" s="101" t="n">
        <v>14560.07</v>
      </c>
      <c r="L653" s="101" t="n">
        <v>24992.38</v>
      </c>
      <c r="M653" s="101" t="n">
        <v>2681.387</v>
      </c>
      <c r="N653" s="101" t="n">
        <v>3591.59</v>
      </c>
      <c r="O653" s="101" t="n">
        <v>-8975.93</v>
      </c>
      <c r="P653" s="101" t="n">
        <v>-21101.46</v>
      </c>
      <c r="Q653" s="101" t="n">
        <v>-3800.68</v>
      </c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</row>
    <row r="654" customFormat="false" ht="15.75" hidden="false" customHeight="true" outlineLevel="0" collapsed="false">
      <c r="A654" s="101"/>
      <c r="B654" s="101" t="n">
        <v>9</v>
      </c>
      <c r="C654" s="101" t="n">
        <v>39</v>
      </c>
      <c r="D654" s="101" t="n">
        <v>30</v>
      </c>
      <c r="E654" s="101" t="n">
        <v>69</v>
      </c>
      <c r="F654" s="101" t="s">
        <v>252</v>
      </c>
      <c r="G654" s="101" t="str">
        <f aca="false">E654&amp;""&amp;F654</f>
        <v>69Zn</v>
      </c>
      <c r="H654" s="101" t="n">
        <v>-68417.599</v>
      </c>
      <c r="I654" s="101" t="n">
        <v>6482.07</v>
      </c>
      <c r="J654" s="101" t="n">
        <v>10139.54</v>
      </c>
      <c r="K654" s="101" t="n">
        <v>16680.17</v>
      </c>
      <c r="L654" s="101" t="n">
        <v>19252.86</v>
      </c>
      <c r="M654" s="101" t="n">
        <v>910.2</v>
      </c>
      <c r="N654" s="101" t="n">
        <v>-1316.95</v>
      </c>
      <c r="O654" s="101" t="n">
        <v>-5717.27</v>
      </c>
      <c r="P654" s="101" t="n">
        <v>-12242.76</v>
      </c>
      <c r="Q654" s="101" t="n">
        <v>-9403.17</v>
      </c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</row>
    <row r="655" customFormat="false" ht="15.75" hidden="false" customHeight="true" outlineLevel="0" collapsed="false">
      <c r="A655" s="101"/>
      <c r="B655" s="101" t="n">
        <v>7</v>
      </c>
      <c r="C655" s="101" t="n">
        <v>38</v>
      </c>
      <c r="D655" s="101" t="n">
        <v>31</v>
      </c>
      <c r="E655" s="101" t="n">
        <v>69</v>
      </c>
      <c r="F655" s="101" t="s">
        <v>253</v>
      </c>
      <c r="G655" s="101" t="str">
        <f aca="false">E655&amp;""&amp;F655</f>
        <v>69Ga</v>
      </c>
      <c r="H655" s="101" t="n">
        <v>-69327.799</v>
      </c>
      <c r="I655" s="101" t="n">
        <v>10313.37</v>
      </c>
      <c r="J655" s="101" t="n">
        <v>6609.92</v>
      </c>
      <c r="K655" s="101" t="n">
        <v>18591.54</v>
      </c>
      <c r="L655" s="101" t="n">
        <v>16586.96</v>
      </c>
      <c r="M655" s="101" t="n">
        <v>-2227.146</v>
      </c>
      <c r="N655" s="101" t="n">
        <v>-6215.64</v>
      </c>
      <c r="O655" s="101" t="n">
        <v>-4489.26</v>
      </c>
      <c r="P655" s="101" t="n">
        <v>-11049.74</v>
      </c>
      <c r="Q655" s="101" t="n">
        <v>-10420.33</v>
      </c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</row>
    <row r="656" customFormat="false" ht="15.75" hidden="false" customHeight="true" outlineLevel="0" collapsed="false">
      <c r="A656" s="101"/>
      <c r="B656" s="101" t="n">
        <v>5</v>
      </c>
      <c r="C656" s="101" t="n">
        <v>37</v>
      </c>
      <c r="D656" s="101" t="n">
        <v>32</v>
      </c>
      <c r="E656" s="101" t="n">
        <v>69</v>
      </c>
      <c r="F656" s="101" t="s">
        <v>254</v>
      </c>
      <c r="G656" s="101" t="str">
        <f aca="false">E656&amp;""&amp;F656</f>
        <v>69Ge</v>
      </c>
      <c r="H656" s="101" t="n">
        <v>-67100.654</v>
      </c>
      <c r="I656" s="101" t="n">
        <v>8193.18</v>
      </c>
      <c r="J656" s="101" t="n">
        <v>7303.88</v>
      </c>
      <c r="K656" s="101" t="n">
        <v>20585.28</v>
      </c>
      <c r="L656" s="101" t="n">
        <v>13798.53</v>
      </c>
      <c r="M656" s="101" t="n">
        <v>-3988.49</v>
      </c>
      <c r="N656" s="101" t="n">
        <v>-10665.95</v>
      </c>
      <c r="O656" s="101" t="n">
        <v>-3613.77</v>
      </c>
      <c r="P656" s="101" t="n">
        <v>-4382.78</v>
      </c>
      <c r="Q656" s="101" t="n">
        <v>-16277.45</v>
      </c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</row>
    <row r="657" customFormat="false" ht="15.75" hidden="false" customHeight="true" outlineLevel="0" collapsed="false">
      <c r="A657" s="101"/>
      <c r="B657" s="101" t="n">
        <v>3</v>
      </c>
      <c r="C657" s="101" t="n">
        <v>36</v>
      </c>
      <c r="D657" s="101" t="n">
        <v>33</v>
      </c>
      <c r="E657" s="101" t="n">
        <v>69</v>
      </c>
      <c r="F657" s="101" t="s">
        <v>255</v>
      </c>
      <c r="G657" s="101" t="str">
        <f aca="false">E657&amp;""&amp;F657</f>
        <v>69As</v>
      </c>
      <c r="H657" s="101" t="n">
        <v>-63112.163</v>
      </c>
      <c r="I657" s="101" t="n">
        <v>12288.96</v>
      </c>
      <c r="J657" s="101" t="n">
        <v>3422.34</v>
      </c>
      <c r="K657" s="101" t="n">
        <v>22667.57</v>
      </c>
      <c r="L657" s="101" t="n">
        <v>10811.21</v>
      </c>
      <c r="M657" s="101" t="n">
        <v>-6677.457</v>
      </c>
      <c r="N657" s="101" t="n">
        <v>-17000.69</v>
      </c>
      <c r="O657" s="101" t="n">
        <v>-2879.75</v>
      </c>
      <c r="P657" s="101" t="n">
        <v>-3315.39</v>
      </c>
      <c r="Q657" s="101" t="n">
        <v>-16994.04</v>
      </c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</row>
    <row r="658" customFormat="false" ht="15.75" hidden="false" customHeight="true" outlineLevel="0" collapsed="false">
      <c r="A658" s="101"/>
      <c r="B658" s="101" t="n">
        <v>1</v>
      </c>
      <c r="C658" s="101" t="n">
        <v>35</v>
      </c>
      <c r="D658" s="101" t="n">
        <v>34</v>
      </c>
      <c r="E658" s="101" t="n">
        <v>69</v>
      </c>
      <c r="F658" s="101" t="s">
        <v>256</v>
      </c>
      <c r="G658" s="101" t="str">
        <f aca="false">E658&amp;""&amp;F658</f>
        <v>69Se</v>
      </c>
      <c r="H658" s="101" t="n">
        <v>-56434.706</v>
      </c>
      <c r="I658" s="101" t="n">
        <v>10316.58</v>
      </c>
      <c r="J658" s="101" t="n">
        <v>4829.16</v>
      </c>
      <c r="K658" s="101" t="n">
        <v>25997.05</v>
      </c>
      <c r="L658" s="101" t="n">
        <v>8354.64</v>
      </c>
      <c r="M658" s="101" t="n">
        <v>-10323.236</v>
      </c>
      <c r="N658" s="101" t="n">
        <v>-24000.01</v>
      </c>
      <c r="O658" s="101" t="n">
        <v>-2381.41</v>
      </c>
      <c r="P658" s="101" t="n">
        <v>3255.11</v>
      </c>
      <c r="Q658" s="101" t="n">
        <v>-26065.01</v>
      </c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</row>
    <row r="659" customFormat="false" ht="15.75" hidden="false" customHeight="true" outlineLevel="0" collapsed="false">
      <c r="A659" s="101"/>
      <c r="B659" s="101" t="n">
        <v>-1</v>
      </c>
      <c r="C659" s="101" t="n">
        <v>34</v>
      </c>
      <c r="D659" s="101" t="n">
        <v>35</v>
      </c>
      <c r="E659" s="101" t="n">
        <v>69</v>
      </c>
      <c r="F659" s="101" t="s">
        <v>257</v>
      </c>
      <c r="G659" s="101" t="str">
        <f aca="false">E659&amp;""&amp;F659</f>
        <v>69Br</v>
      </c>
      <c r="H659" s="101" t="n">
        <v>-46111.471</v>
      </c>
      <c r="I659" s="101" t="n">
        <v>15741.01</v>
      </c>
      <c r="J659" s="101" t="n">
        <v>-789</v>
      </c>
      <c r="K659" s="101" t="n">
        <v>29326.01</v>
      </c>
      <c r="L659" s="101" t="n">
        <v>4102.19</v>
      </c>
      <c r="M659" s="101" t="n">
        <v>-13677.01</v>
      </c>
      <c r="N659" s="101"/>
      <c r="O659" s="101" t="n">
        <v>-1599.34</v>
      </c>
      <c r="P659" s="101" t="n">
        <v>5494.08</v>
      </c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</row>
    <row r="660" customFormat="false" ht="15.75" hidden="false" customHeight="true" outlineLevel="0" collapsed="false">
      <c r="A660" s="101"/>
      <c r="B660" s="101" t="n">
        <v>-3</v>
      </c>
      <c r="C660" s="101" t="n">
        <v>33</v>
      </c>
      <c r="D660" s="101" t="n">
        <v>36</v>
      </c>
      <c r="E660" s="101" t="n">
        <v>69</v>
      </c>
      <c r="F660" s="101" t="s">
        <v>258</v>
      </c>
      <c r="G660" s="101" t="str">
        <f aca="false">E660&amp;""&amp;F660</f>
        <v>69Kr</v>
      </c>
      <c r="H660" s="101" t="n">
        <v>-32435.01</v>
      </c>
      <c r="I660" s="101"/>
      <c r="J660" s="101" t="n">
        <v>1282.01</v>
      </c>
      <c r="K660" s="101"/>
      <c r="L660" s="101" t="n">
        <v>432.01</v>
      </c>
      <c r="M660" s="101"/>
      <c r="N660" s="101"/>
      <c r="O660" s="101" t="n">
        <v>-1698.01</v>
      </c>
      <c r="P660" s="101" t="n">
        <v>14466.01</v>
      </c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</row>
    <row r="661" customFormat="false" ht="15.75" hidden="false" customHeight="true" outlineLevel="0" collapsed="false">
      <c r="A661" s="101"/>
      <c r="B661" s="101" t="n">
        <v>20</v>
      </c>
      <c r="C661" s="101" t="n">
        <v>45</v>
      </c>
      <c r="D661" s="101" t="n">
        <v>25</v>
      </c>
      <c r="E661" s="101" t="n">
        <v>70</v>
      </c>
      <c r="F661" s="101" t="s">
        <v>247</v>
      </c>
      <c r="G661" s="101" t="str">
        <f aca="false">E661&amp;""&amp;F661</f>
        <v>70Mn</v>
      </c>
      <c r="H661" s="101" t="n">
        <v>-19217.01</v>
      </c>
      <c r="I661" s="101" t="n">
        <v>2752.01</v>
      </c>
      <c r="J661" s="101"/>
      <c r="K661" s="101" t="n">
        <v>7061.01</v>
      </c>
      <c r="L661" s="101"/>
      <c r="M661" s="101" t="n">
        <v>17093.01</v>
      </c>
      <c r="N661" s="101" t="n">
        <v>27703.01</v>
      </c>
      <c r="O661" s="101" t="n">
        <v>-16034.01</v>
      </c>
      <c r="P661" s="101"/>
      <c r="Q661" s="101" t="n">
        <v>11770.01</v>
      </c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</row>
    <row r="662" customFormat="false" ht="15.75" hidden="false" customHeight="true" outlineLevel="0" collapsed="false">
      <c r="A662" s="101"/>
      <c r="B662" s="101" t="n">
        <v>18</v>
      </c>
      <c r="C662" s="101" t="n">
        <v>44</v>
      </c>
      <c r="D662" s="101" t="n">
        <v>26</v>
      </c>
      <c r="E662" s="101" t="n">
        <v>70</v>
      </c>
      <c r="F662" s="101" t="s">
        <v>248</v>
      </c>
      <c r="G662" s="101" t="str">
        <f aca="false">E662&amp;""&amp;F662</f>
        <v>70Fe</v>
      </c>
      <c r="H662" s="101" t="n">
        <v>-36310.01</v>
      </c>
      <c r="I662" s="101" t="n">
        <v>5323.01</v>
      </c>
      <c r="J662" s="101" t="n">
        <v>19063.01</v>
      </c>
      <c r="K662" s="101" t="n">
        <v>8627.01</v>
      </c>
      <c r="L662" s="101" t="n">
        <v>36012.01</v>
      </c>
      <c r="M662" s="101" t="n">
        <v>10610.01</v>
      </c>
      <c r="N662" s="101" t="n">
        <v>22904.01</v>
      </c>
      <c r="O662" s="101" t="n">
        <v>-14199.01</v>
      </c>
      <c r="P662" s="101"/>
      <c r="Q662" s="101" t="n">
        <v>5788.01</v>
      </c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</row>
    <row r="663" customFormat="false" ht="15.75" hidden="false" customHeight="true" outlineLevel="0" collapsed="false">
      <c r="A663" s="101"/>
      <c r="B663" s="101" t="n">
        <v>16</v>
      </c>
      <c r="C663" s="101" t="n">
        <v>43</v>
      </c>
      <c r="D663" s="101" t="n">
        <v>27</v>
      </c>
      <c r="E663" s="101" t="n">
        <v>70</v>
      </c>
      <c r="F663" s="101" t="s">
        <v>249</v>
      </c>
      <c r="G663" s="101" t="str">
        <f aca="false">E663&amp;""&amp;F663</f>
        <v>70Co</v>
      </c>
      <c r="H663" s="101" t="n">
        <v>-46919.353</v>
      </c>
      <c r="I663" s="101" t="n">
        <v>4821.58</v>
      </c>
      <c r="J663" s="101" t="n">
        <v>15151.01</v>
      </c>
      <c r="K663" s="101" t="n">
        <v>11138.27</v>
      </c>
      <c r="L663" s="101" t="n">
        <v>33199.01</v>
      </c>
      <c r="M663" s="101" t="n">
        <v>12294.507</v>
      </c>
      <c r="N663" s="101" t="n">
        <v>16057.02</v>
      </c>
      <c r="O663" s="101" t="n">
        <v>-12593.88</v>
      </c>
      <c r="P663" s="101" t="n">
        <v>-29673.01</v>
      </c>
      <c r="Q663" s="101" t="n">
        <v>4987.98</v>
      </c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</row>
    <row r="664" customFormat="false" ht="15.75" hidden="false" customHeight="true" outlineLevel="0" collapsed="false">
      <c r="A664" s="101"/>
      <c r="B664" s="101" t="n">
        <v>14</v>
      </c>
      <c r="C664" s="101" t="n">
        <v>42</v>
      </c>
      <c r="D664" s="101" t="n">
        <v>28</v>
      </c>
      <c r="E664" s="101" t="n">
        <v>70</v>
      </c>
      <c r="F664" s="101" t="s">
        <v>250</v>
      </c>
      <c r="G664" s="101" t="str">
        <f aca="false">E664&amp;""&amp;F664</f>
        <v>70Ni</v>
      </c>
      <c r="H664" s="101" t="n">
        <v>-59213.86</v>
      </c>
      <c r="I664" s="101" t="n">
        <v>7306.53</v>
      </c>
      <c r="J664" s="101" t="n">
        <v>16333.75</v>
      </c>
      <c r="K664" s="101" t="n">
        <v>11892.68</v>
      </c>
      <c r="L664" s="101" t="n">
        <v>29966.45</v>
      </c>
      <c r="M664" s="101" t="n">
        <v>3762.512</v>
      </c>
      <c r="N664" s="101" t="n">
        <v>10350.85</v>
      </c>
      <c r="O664" s="101" t="n">
        <v>-11570.94</v>
      </c>
      <c r="P664" s="101" t="n">
        <v>-27445.01</v>
      </c>
      <c r="Q664" s="101" t="n">
        <v>-1548.96</v>
      </c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</row>
    <row r="665" customFormat="false" ht="15.75" hidden="false" customHeight="true" outlineLevel="0" collapsed="false">
      <c r="A665" s="101"/>
      <c r="B665" s="101" t="n">
        <v>12</v>
      </c>
      <c r="C665" s="101" t="n">
        <v>41</v>
      </c>
      <c r="D665" s="101" t="n">
        <v>29</v>
      </c>
      <c r="E665" s="101" t="n">
        <v>70</v>
      </c>
      <c r="F665" s="101" t="s">
        <v>251</v>
      </c>
      <c r="G665" s="101" t="str">
        <f aca="false">E665&amp;""&amp;F665</f>
        <v>70Cu</v>
      </c>
      <c r="H665" s="101" t="n">
        <v>-62976.372</v>
      </c>
      <c r="I665" s="101" t="n">
        <v>5311.48</v>
      </c>
      <c r="J665" s="101" t="n">
        <v>10286.69</v>
      </c>
      <c r="K665" s="101" t="n">
        <v>13551.97</v>
      </c>
      <c r="L665" s="101" t="n">
        <v>25630.59</v>
      </c>
      <c r="M665" s="101" t="n">
        <v>6588.337</v>
      </c>
      <c r="N665" s="101" t="n">
        <v>5933.76</v>
      </c>
      <c r="O665" s="101" t="n">
        <v>-8992.75</v>
      </c>
      <c r="P665" s="101" t="n">
        <v>-20096.26</v>
      </c>
      <c r="Q665" s="101" t="n">
        <v>-2630.09</v>
      </c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</row>
    <row r="666" customFormat="false" ht="15.75" hidden="false" customHeight="true" outlineLevel="0" collapsed="false">
      <c r="A666" s="101"/>
      <c r="B666" s="101" t="n">
        <v>10</v>
      </c>
      <c r="C666" s="101" t="n">
        <v>40</v>
      </c>
      <c r="D666" s="101" t="n">
        <v>30</v>
      </c>
      <c r="E666" s="101" t="n">
        <v>70</v>
      </c>
      <c r="F666" s="101" t="s">
        <v>252</v>
      </c>
      <c r="G666" s="101" t="str">
        <f aca="false">E666&amp;""&amp;F666</f>
        <v>70Zn</v>
      </c>
      <c r="H666" s="101" t="n">
        <v>-69564.709</v>
      </c>
      <c r="I666" s="101" t="n">
        <v>9218.43</v>
      </c>
      <c r="J666" s="101" t="n">
        <v>11117.47</v>
      </c>
      <c r="K666" s="101" t="n">
        <v>15700.5</v>
      </c>
      <c r="L666" s="101" t="n">
        <v>20678.84</v>
      </c>
      <c r="M666" s="101" t="n">
        <v>-654.578</v>
      </c>
      <c r="N666" s="101" t="n">
        <v>997.13</v>
      </c>
      <c r="O666" s="101" t="n">
        <v>-5983.34</v>
      </c>
      <c r="P666" s="101" t="n">
        <v>-16875.03</v>
      </c>
      <c r="Q666" s="101" t="n">
        <v>-8308.23</v>
      </c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</row>
    <row r="667" customFormat="false" ht="15.75" hidden="false" customHeight="true" outlineLevel="0" collapsed="false">
      <c r="A667" s="101"/>
      <c r="B667" s="101" t="n">
        <v>8</v>
      </c>
      <c r="C667" s="101" t="n">
        <v>39</v>
      </c>
      <c r="D667" s="101" t="n">
        <v>31</v>
      </c>
      <c r="E667" s="101" t="n">
        <v>70</v>
      </c>
      <c r="F667" s="101" t="s">
        <v>253</v>
      </c>
      <c r="G667" s="101" t="str">
        <f aca="false">E667&amp;""&amp;F667</f>
        <v>70Ga</v>
      </c>
      <c r="H667" s="101" t="n">
        <v>-68910.131</v>
      </c>
      <c r="I667" s="101" t="n">
        <v>7653.65</v>
      </c>
      <c r="J667" s="101" t="n">
        <v>7781.5</v>
      </c>
      <c r="K667" s="101" t="n">
        <v>17967.02</v>
      </c>
      <c r="L667" s="101" t="n">
        <v>17921.04</v>
      </c>
      <c r="M667" s="101" t="n">
        <v>1651.704</v>
      </c>
      <c r="N667" s="101" t="n">
        <v>-4568.3</v>
      </c>
      <c r="O667" s="101" t="n">
        <v>-5076.98</v>
      </c>
      <c r="P667" s="101" t="n">
        <v>-10462.89</v>
      </c>
      <c r="Q667" s="101" t="n">
        <v>-9880.79</v>
      </c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</row>
    <row r="668" customFormat="false" ht="15.75" hidden="false" customHeight="true" outlineLevel="0" collapsed="false">
      <c r="A668" s="101"/>
      <c r="B668" s="101" t="n">
        <v>6</v>
      </c>
      <c r="C668" s="101" t="n">
        <v>38</v>
      </c>
      <c r="D668" s="101" t="n">
        <v>32</v>
      </c>
      <c r="E668" s="101" t="n">
        <v>70</v>
      </c>
      <c r="F668" s="101" t="s">
        <v>254</v>
      </c>
      <c r="G668" s="101" t="str">
        <f aca="false">E668&amp;""&amp;F668</f>
        <v>70Ge</v>
      </c>
      <c r="H668" s="101" t="n">
        <v>-70561.835</v>
      </c>
      <c r="I668" s="101" t="n">
        <v>11532.5</v>
      </c>
      <c r="J668" s="101" t="n">
        <v>8523.01</v>
      </c>
      <c r="K668" s="101" t="n">
        <v>19725.68</v>
      </c>
      <c r="L668" s="101" t="n">
        <v>15132.93</v>
      </c>
      <c r="M668" s="101" t="n">
        <v>-6220</v>
      </c>
      <c r="N668" s="101" t="n">
        <v>-8631.94</v>
      </c>
      <c r="O668" s="101" t="n">
        <v>-4087.69</v>
      </c>
      <c r="P668" s="101" t="n">
        <v>-9433.21</v>
      </c>
      <c r="Q668" s="101" t="n">
        <v>-15520.99</v>
      </c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</row>
    <row r="669" customFormat="false" ht="15.75" hidden="false" customHeight="true" outlineLevel="0" collapsed="false">
      <c r="A669" s="101"/>
      <c r="B669" s="101" t="n">
        <v>4</v>
      </c>
      <c r="C669" s="101" t="n">
        <v>37</v>
      </c>
      <c r="D669" s="101" t="n">
        <v>33</v>
      </c>
      <c r="E669" s="101" t="n">
        <v>70</v>
      </c>
      <c r="F669" s="101" t="s">
        <v>255</v>
      </c>
      <c r="G669" s="101" t="str">
        <f aca="false">E669&amp;""&amp;F669</f>
        <v>70As</v>
      </c>
      <c r="H669" s="101" t="n">
        <v>-64341.835</v>
      </c>
      <c r="I669" s="101" t="n">
        <v>9300.99</v>
      </c>
      <c r="J669" s="101" t="n">
        <v>4530.15</v>
      </c>
      <c r="K669" s="101" t="n">
        <v>21589.95</v>
      </c>
      <c r="L669" s="101" t="n">
        <v>11834.03</v>
      </c>
      <c r="M669" s="101" t="n">
        <v>-2411.943</v>
      </c>
      <c r="N669" s="101" t="n">
        <v>-12916.22</v>
      </c>
      <c r="O669" s="101" t="n">
        <v>-3042.69</v>
      </c>
      <c r="P669" s="101" t="n">
        <v>-2303.01</v>
      </c>
      <c r="Q669" s="101" t="n">
        <v>-15978.45</v>
      </c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</row>
    <row r="670" customFormat="false" ht="15.75" hidden="false" customHeight="true" outlineLevel="0" collapsed="false">
      <c r="A670" s="101"/>
      <c r="B670" s="101" t="n">
        <v>2</v>
      </c>
      <c r="C670" s="101" t="n">
        <v>36</v>
      </c>
      <c r="D670" s="101" t="n">
        <v>34</v>
      </c>
      <c r="E670" s="101" t="n">
        <v>70</v>
      </c>
      <c r="F670" s="101" t="s">
        <v>256</v>
      </c>
      <c r="G670" s="101" t="str">
        <f aca="false">E670&amp;""&amp;F670</f>
        <v>70Se</v>
      </c>
      <c r="H670" s="101" t="n">
        <v>-61929.891</v>
      </c>
      <c r="I670" s="101" t="n">
        <v>13566.5</v>
      </c>
      <c r="J670" s="101" t="n">
        <v>6106.7</v>
      </c>
      <c r="K670" s="101" t="n">
        <v>23883.08</v>
      </c>
      <c r="L670" s="101" t="n">
        <v>9529.04</v>
      </c>
      <c r="M670" s="101" t="n">
        <v>-10504.272</v>
      </c>
      <c r="N670" s="101" t="n">
        <v>-20981.01</v>
      </c>
      <c r="O670" s="101" t="n">
        <v>-2747.77</v>
      </c>
      <c r="P670" s="101" t="n">
        <v>-2118.21</v>
      </c>
      <c r="Q670" s="101" t="n">
        <v>-23889.74</v>
      </c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</row>
    <row r="671" customFormat="false" ht="15.75" hidden="false" customHeight="true" outlineLevel="0" collapsed="false">
      <c r="A671" s="101"/>
      <c r="B671" s="101" t="n">
        <v>0</v>
      </c>
      <c r="C671" s="101" t="n">
        <v>35</v>
      </c>
      <c r="D671" s="101" t="n">
        <v>35</v>
      </c>
      <c r="E671" s="101" t="n">
        <v>70</v>
      </c>
      <c r="F671" s="101" t="s">
        <v>257</v>
      </c>
      <c r="G671" s="101" t="str">
        <f aca="false">E671&amp;""&amp;F671</f>
        <v>70Br</v>
      </c>
      <c r="H671" s="101" t="n">
        <v>-51425.62</v>
      </c>
      <c r="I671" s="101" t="n">
        <v>13385.47</v>
      </c>
      <c r="J671" s="101" t="n">
        <v>2279.88</v>
      </c>
      <c r="K671" s="101" t="n">
        <v>29127.01</v>
      </c>
      <c r="L671" s="101" t="n">
        <v>7109.04</v>
      </c>
      <c r="M671" s="101" t="n">
        <v>-10477.01</v>
      </c>
      <c r="N671" s="101"/>
      <c r="O671" s="101" t="n">
        <v>-1825.46</v>
      </c>
      <c r="P671" s="101" t="n">
        <v>4397.57</v>
      </c>
      <c r="Q671" s="101" t="n">
        <v>-27062.01</v>
      </c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</row>
    <row r="672" customFormat="false" ht="15.75" hidden="false" customHeight="true" outlineLevel="0" collapsed="false">
      <c r="A672" s="101"/>
      <c r="B672" s="101" t="n">
        <v>-2</v>
      </c>
      <c r="C672" s="101" t="n">
        <v>34</v>
      </c>
      <c r="D672" s="101" t="n">
        <v>36</v>
      </c>
      <c r="E672" s="101" t="n">
        <v>70</v>
      </c>
      <c r="F672" s="101" t="s">
        <v>258</v>
      </c>
      <c r="G672" s="101" t="str">
        <f aca="false">E672&amp;""&amp;F672</f>
        <v>70Kr</v>
      </c>
      <c r="H672" s="101" t="n">
        <v>-40948.01</v>
      </c>
      <c r="I672" s="101" t="n">
        <v>16585.01</v>
      </c>
      <c r="J672" s="101" t="n">
        <v>2126.01</v>
      </c>
      <c r="K672" s="101"/>
      <c r="L672" s="101" t="n">
        <v>1337.01</v>
      </c>
      <c r="M672" s="101"/>
      <c r="N672" s="101"/>
      <c r="O672" s="101" t="n">
        <v>-2006.01</v>
      </c>
      <c r="P672" s="101" t="n">
        <v>8197.01</v>
      </c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</row>
    <row r="673" customFormat="false" ht="15.75" hidden="false" customHeight="true" outlineLevel="0" collapsed="false">
      <c r="A673" s="101"/>
      <c r="B673" s="101" t="n">
        <v>21</v>
      </c>
      <c r="C673" s="101" t="n">
        <v>46</v>
      </c>
      <c r="D673" s="101" t="n">
        <v>25</v>
      </c>
      <c r="E673" s="101" t="n">
        <v>71</v>
      </c>
      <c r="F673" s="101" t="s">
        <v>247</v>
      </c>
      <c r="G673" s="101" t="str">
        <f aca="false">E673&amp;""&amp;F673</f>
        <v>71Mn</v>
      </c>
      <c r="H673" s="101" t="n">
        <v>-15202.01</v>
      </c>
      <c r="I673" s="101" t="n">
        <v>4057.01</v>
      </c>
      <c r="J673" s="101"/>
      <c r="K673" s="101" t="n">
        <v>6809.01</v>
      </c>
      <c r="L673" s="101"/>
      <c r="M673" s="101" t="n">
        <v>15798.01</v>
      </c>
      <c r="N673" s="101" t="n">
        <v>29168.01</v>
      </c>
      <c r="O673" s="101"/>
      <c r="P673" s="101"/>
      <c r="Q673" s="101" t="n">
        <v>13036.01</v>
      </c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</row>
    <row r="674" customFormat="false" ht="15.75" hidden="false" customHeight="true" outlineLevel="0" collapsed="false">
      <c r="A674" s="101"/>
      <c r="B674" s="101" t="n">
        <v>19</v>
      </c>
      <c r="C674" s="101" t="n">
        <v>45</v>
      </c>
      <c r="D674" s="101" t="n">
        <v>26</v>
      </c>
      <c r="E674" s="101" t="n">
        <v>71</v>
      </c>
      <c r="F674" s="101" t="s">
        <v>248</v>
      </c>
      <c r="G674" s="101" t="str">
        <f aca="false">E674&amp;""&amp;F674</f>
        <v>71Fe</v>
      </c>
      <c r="H674" s="101" t="n">
        <v>-31000.01</v>
      </c>
      <c r="I674" s="101" t="n">
        <v>2762.01</v>
      </c>
      <c r="J674" s="101" t="n">
        <v>19072.01</v>
      </c>
      <c r="K674" s="101" t="n">
        <v>8085.01</v>
      </c>
      <c r="L674" s="101"/>
      <c r="M674" s="101" t="n">
        <v>13370.01</v>
      </c>
      <c r="N674" s="101" t="n">
        <v>24406.01</v>
      </c>
      <c r="O674" s="101" t="n">
        <v>-14944.01</v>
      </c>
      <c r="P674" s="101"/>
      <c r="Q674" s="101" t="n">
        <v>7848.01</v>
      </c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</row>
    <row r="675" customFormat="false" ht="15.75" hidden="false" customHeight="true" outlineLevel="0" collapsed="false">
      <c r="A675" s="101"/>
      <c r="B675" s="101" t="n">
        <v>17</v>
      </c>
      <c r="C675" s="101" t="n">
        <v>44</v>
      </c>
      <c r="D675" s="101" t="n">
        <v>27</v>
      </c>
      <c r="E675" s="101" t="n">
        <v>71</v>
      </c>
      <c r="F675" s="101" t="s">
        <v>249</v>
      </c>
      <c r="G675" s="101" t="str">
        <f aca="false">E675&amp;""&amp;F675</f>
        <v>71Co</v>
      </c>
      <c r="H675" s="101" t="n">
        <v>-44369.925</v>
      </c>
      <c r="I675" s="101" t="n">
        <v>5521.89</v>
      </c>
      <c r="J675" s="101" t="n">
        <v>15349.01</v>
      </c>
      <c r="K675" s="101" t="n">
        <v>10343.47</v>
      </c>
      <c r="L675" s="101" t="n">
        <v>34412.01</v>
      </c>
      <c r="M675" s="101" t="n">
        <v>11036.302</v>
      </c>
      <c r="N675" s="101" t="n">
        <v>18341.2</v>
      </c>
      <c r="O675" s="101" t="n">
        <v>-13485.01</v>
      </c>
      <c r="P675" s="101" t="n">
        <v>-32442.01</v>
      </c>
      <c r="Q675" s="101" t="n">
        <v>6772.62</v>
      </c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</row>
    <row r="676" customFormat="false" ht="15.75" hidden="false" customHeight="true" outlineLevel="0" collapsed="false">
      <c r="A676" s="101"/>
      <c r="B676" s="101" t="n">
        <v>15</v>
      </c>
      <c r="C676" s="101" t="n">
        <v>43</v>
      </c>
      <c r="D676" s="101" t="n">
        <v>28</v>
      </c>
      <c r="E676" s="101" t="n">
        <v>71</v>
      </c>
      <c r="F676" s="101" t="s">
        <v>250</v>
      </c>
      <c r="G676" s="101" t="str">
        <f aca="false">E676&amp;""&amp;F676</f>
        <v>71Ni</v>
      </c>
      <c r="H676" s="101" t="n">
        <v>-55406.228</v>
      </c>
      <c r="I676" s="101" t="n">
        <v>4263.68</v>
      </c>
      <c r="J676" s="101" t="n">
        <v>15775.85</v>
      </c>
      <c r="K676" s="101" t="n">
        <v>11570.21</v>
      </c>
      <c r="L676" s="101" t="n">
        <v>30927.01</v>
      </c>
      <c r="M676" s="101" t="n">
        <v>7304.898</v>
      </c>
      <c r="N676" s="101" t="n">
        <v>11922.55</v>
      </c>
      <c r="O676" s="101" t="n">
        <v>-11762.61</v>
      </c>
      <c r="P676" s="101" t="n">
        <v>-26386.01</v>
      </c>
      <c r="Q676" s="101" t="n">
        <v>-501.17</v>
      </c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</row>
    <row r="677" customFormat="false" ht="15.75" hidden="false" customHeight="true" outlineLevel="0" collapsed="false">
      <c r="A677" s="101"/>
      <c r="B677" s="101" t="n">
        <v>13</v>
      </c>
      <c r="C677" s="101" t="n">
        <v>42</v>
      </c>
      <c r="D677" s="101" t="n">
        <v>29</v>
      </c>
      <c r="E677" s="101" t="n">
        <v>71</v>
      </c>
      <c r="F677" s="101" t="s">
        <v>251</v>
      </c>
      <c r="G677" s="101" t="str">
        <f aca="false">E677&amp;""&amp;F677</f>
        <v>71Cu</v>
      </c>
      <c r="H677" s="101" t="n">
        <v>-62711.126</v>
      </c>
      <c r="I677" s="101" t="n">
        <v>7806.07</v>
      </c>
      <c r="J677" s="101" t="n">
        <v>10786.24</v>
      </c>
      <c r="K677" s="101" t="n">
        <v>13117.55</v>
      </c>
      <c r="L677" s="101" t="n">
        <v>27119.98</v>
      </c>
      <c r="M677" s="101" t="n">
        <v>4617.649</v>
      </c>
      <c r="N677" s="101" t="n">
        <v>7427.97</v>
      </c>
      <c r="O677" s="101" t="n">
        <v>-9814.27</v>
      </c>
      <c r="P677" s="101" t="n">
        <v>-23080.74</v>
      </c>
      <c r="Q677" s="101" t="n">
        <v>-1217.73</v>
      </c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</row>
    <row r="678" customFormat="false" ht="15.75" hidden="false" customHeight="true" outlineLevel="0" collapsed="false">
      <c r="A678" s="101"/>
      <c r="B678" s="101" t="n">
        <v>11</v>
      </c>
      <c r="C678" s="101" t="n">
        <v>41</v>
      </c>
      <c r="D678" s="101" t="n">
        <v>30</v>
      </c>
      <c r="E678" s="101" t="n">
        <v>71</v>
      </c>
      <c r="F678" s="101" t="s">
        <v>252</v>
      </c>
      <c r="G678" s="101" t="str">
        <f aca="false">E678&amp;""&amp;F678</f>
        <v>71Zn</v>
      </c>
      <c r="H678" s="101" t="n">
        <v>-67328.775</v>
      </c>
      <c r="I678" s="101" t="n">
        <v>5835.38</v>
      </c>
      <c r="J678" s="101" t="n">
        <v>11641.37</v>
      </c>
      <c r="K678" s="101" t="n">
        <v>15053.81</v>
      </c>
      <c r="L678" s="101" t="n">
        <v>21928.07</v>
      </c>
      <c r="M678" s="101" t="n">
        <v>2810.322</v>
      </c>
      <c r="N678" s="101" t="n">
        <v>2577.68</v>
      </c>
      <c r="O678" s="101" t="n">
        <v>-6011.01</v>
      </c>
      <c r="P678" s="101" t="n">
        <v>-15403.89</v>
      </c>
      <c r="Q678" s="101" t="n">
        <v>-6489.96</v>
      </c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</row>
    <row r="679" customFormat="false" ht="15.75" hidden="false" customHeight="true" outlineLevel="0" collapsed="false">
      <c r="A679" s="101"/>
      <c r="B679" s="101" t="n">
        <v>9</v>
      </c>
      <c r="C679" s="101" t="n">
        <v>40</v>
      </c>
      <c r="D679" s="101" t="n">
        <v>31</v>
      </c>
      <c r="E679" s="101" t="n">
        <v>71</v>
      </c>
      <c r="F679" s="101" t="s">
        <v>253</v>
      </c>
      <c r="G679" s="101" t="str">
        <f aca="false">E679&amp;""&amp;F679</f>
        <v>71Ga</v>
      </c>
      <c r="H679" s="101" t="n">
        <v>-70139.097</v>
      </c>
      <c r="I679" s="101" t="n">
        <v>9300.28</v>
      </c>
      <c r="J679" s="101" t="n">
        <v>7863.36</v>
      </c>
      <c r="K679" s="101" t="n">
        <v>16953.93</v>
      </c>
      <c r="L679" s="101" t="n">
        <v>18980.83</v>
      </c>
      <c r="M679" s="101" t="n">
        <v>-232.641</v>
      </c>
      <c r="N679" s="101" t="n">
        <v>-2246.04</v>
      </c>
      <c r="O679" s="101" t="n">
        <v>-5245.23</v>
      </c>
      <c r="P679" s="101" t="n">
        <v>-14451.7</v>
      </c>
      <c r="Q679" s="101" t="n">
        <v>-7648.58</v>
      </c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</row>
    <row r="680" customFormat="false" ht="15.75" hidden="false" customHeight="true" outlineLevel="0" collapsed="false">
      <c r="A680" s="101"/>
      <c r="B680" s="101" t="n">
        <v>7</v>
      </c>
      <c r="C680" s="101" t="n">
        <v>39</v>
      </c>
      <c r="D680" s="101" t="n">
        <v>32</v>
      </c>
      <c r="E680" s="101" t="n">
        <v>71</v>
      </c>
      <c r="F680" s="101" t="s">
        <v>254</v>
      </c>
      <c r="G680" s="101" t="str">
        <f aca="false">E680&amp;""&amp;F680</f>
        <v>71Ge</v>
      </c>
      <c r="H680" s="101" t="n">
        <v>-69906.457</v>
      </c>
      <c r="I680" s="101" t="n">
        <v>7415.94</v>
      </c>
      <c r="J680" s="101" t="n">
        <v>8285.3</v>
      </c>
      <c r="K680" s="101" t="n">
        <v>18948.44</v>
      </c>
      <c r="L680" s="101" t="n">
        <v>16066.8</v>
      </c>
      <c r="M680" s="101" t="n">
        <v>-2013.4</v>
      </c>
      <c r="N680" s="101" t="n">
        <v>-6759.95</v>
      </c>
      <c r="O680" s="101" t="n">
        <v>-4451.31</v>
      </c>
      <c r="P680" s="101" t="n">
        <v>-7630.72</v>
      </c>
      <c r="Q680" s="101" t="n">
        <v>-13635.94</v>
      </c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</row>
    <row r="681" customFormat="false" ht="15.75" hidden="false" customHeight="true" outlineLevel="0" collapsed="false">
      <c r="A681" s="101"/>
      <c r="B681" s="101" t="n">
        <v>5</v>
      </c>
      <c r="C681" s="101" t="n">
        <v>38</v>
      </c>
      <c r="D681" s="101" t="n">
        <v>33</v>
      </c>
      <c r="E681" s="101" t="n">
        <v>71</v>
      </c>
      <c r="F681" s="101" t="s">
        <v>255</v>
      </c>
      <c r="G681" s="101" t="str">
        <f aca="false">E681&amp;""&amp;F681</f>
        <v>71As</v>
      </c>
      <c r="H681" s="101" t="n">
        <v>-67893.057</v>
      </c>
      <c r="I681" s="101" t="n">
        <v>11622.54</v>
      </c>
      <c r="J681" s="101" t="n">
        <v>4620.19</v>
      </c>
      <c r="K681" s="101" t="n">
        <v>20923.53</v>
      </c>
      <c r="L681" s="101" t="n">
        <v>13143.2</v>
      </c>
      <c r="M681" s="101" t="n">
        <v>-4746.55</v>
      </c>
      <c r="N681" s="101" t="n">
        <v>-11390.64</v>
      </c>
      <c r="O681" s="101" t="n">
        <v>-3439.08</v>
      </c>
      <c r="P681" s="101" t="n">
        <v>-6271.9</v>
      </c>
      <c r="Q681" s="101" t="n">
        <v>-14034.48</v>
      </c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</row>
    <row r="682" customFormat="false" ht="15.75" hidden="false" customHeight="true" outlineLevel="0" collapsed="false">
      <c r="A682" s="101"/>
      <c r="B682" s="101" t="n">
        <v>3</v>
      </c>
      <c r="C682" s="101" t="n">
        <v>37</v>
      </c>
      <c r="D682" s="101" t="n">
        <v>34</v>
      </c>
      <c r="E682" s="101" t="n">
        <v>71</v>
      </c>
      <c r="F682" s="101" t="s">
        <v>256</v>
      </c>
      <c r="G682" s="101" t="str">
        <f aca="false">E682&amp;""&amp;F682</f>
        <v>71Se</v>
      </c>
      <c r="H682" s="101" t="n">
        <v>-63146.507</v>
      </c>
      <c r="I682" s="101" t="n">
        <v>9287.93</v>
      </c>
      <c r="J682" s="101" t="n">
        <v>6093.64</v>
      </c>
      <c r="K682" s="101" t="n">
        <v>22854.43</v>
      </c>
      <c r="L682" s="101" t="n">
        <v>10623.79</v>
      </c>
      <c r="M682" s="101" t="n">
        <v>-6644.089</v>
      </c>
      <c r="N682" s="101" t="n">
        <v>-16819.3</v>
      </c>
      <c r="O682" s="101" t="n">
        <v>-2913.42</v>
      </c>
      <c r="P682" s="101" t="n">
        <v>126.36</v>
      </c>
      <c r="Q682" s="101" t="n">
        <v>-19792.2</v>
      </c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</row>
    <row r="683" customFormat="false" ht="15.75" hidden="false" customHeight="true" outlineLevel="0" collapsed="false">
      <c r="A683" s="101"/>
      <c r="B683" s="101" t="n">
        <v>1</v>
      </c>
      <c r="C683" s="101" t="n">
        <v>36</v>
      </c>
      <c r="D683" s="101" t="n">
        <v>35</v>
      </c>
      <c r="E683" s="101" t="n">
        <v>71</v>
      </c>
      <c r="F683" s="101" t="s">
        <v>257</v>
      </c>
      <c r="G683" s="101" t="str">
        <f aca="false">E683&amp;""&amp;F683</f>
        <v>71Br</v>
      </c>
      <c r="H683" s="101" t="n">
        <v>-56502.418</v>
      </c>
      <c r="I683" s="101" t="n">
        <v>13148.12</v>
      </c>
      <c r="J683" s="101" t="n">
        <v>1861.5</v>
      </c>
      <c r="K683" s="101" t="n">
        <v>26533.58</v>
      </c>
      <c r="L683" s="101" t="n">
        <v>7968.2</v>
      </c>
      <c r="M683" s="101" t="n">
        <v>-10175.212</v>
      </c>
      <c r="N683" s="101" t="n">
        <v>-24198.01</v>
      </c>
      <c r="O683" s="101" t="n">
        <v>-2340.11</v>
      </c>
      <c r="P683" s="101" t="n">
        <v>550.45</v>
      </c>
      <c r="Q683" s="101" t="n">
        <v>-23625.01</v>
      </c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</row>
    <row r="684" customFormat="false" ht="15.75" hidden="false" customHeight="true" outlineLevel="0" collapsed="false">
      <c r="A684" s="101"/>
      <c r="B684" s="101" t="n">
        <v>-1</v>
      </c>
      <c r="C684" s="101" t="n">
        <v>35</v>
      </c>
      <c r="D684" s="101" t="n">
        <v>36</v>
      </c>
      <c r="E684" s="101" t="n">
        <v>71</v>
      </c>
      <c r="F684" s="101" t="s">
        <v>258</v>
      </c>
      <c r="G684" s="101" t="str">
        <f aca="false">E684&amp;""&amp;F684</f>
        <v>71Kr</v>
      </c>
      <c r="H684" s="101" t="n">
        <v>-46327.205</v>
      </c>
      <c r="I684" s="101" t="n">
        <v>13450.01</v>
      </c>
      <c r="J684" s="101" t="n">
        <v>2190.56</v>
      </c>
      <c r="K684" s="101" t="n">
        <v>30035.01</v>
      </c>
      <c r="L684" s="101" t="n">
        <v>4470.44</v>
      </c>
      <c r="M684" s="101" t="n">
        <v>-14023.01</v>
      </c>
      <c r="N684" s="101"/>
      <c r="O684" s="101" t="n">
        <v>-2171.83</v>
      </c>
      <c r="P684" s="101" t="n">
        <v>8313.72</v>
      </c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</row>
    <row r="685" customFormat="false" ht="15.75" hidden="false" customHeight="true" outlineLevel="0" collapsed="false">
      <c r="A685" s="101"/>
      <c r="B685" s="101" t="n">
        <v>-3</v>
      </c>
      <c r="C685" s="101" t="n">
        <v>34</v>
      </c>
      <c r="D685" s="101" t="n">
        <v>37</v>
      </c>
      <c r="E685" s="101" t="n">
        <v>71</v>
      </c>
      <c r="F685" s="101" t="s">
        <v>259</v>
      </c>
      <c r="G685" s="101" t="str">
        <f aca="false">E685&amp;""&amp;F685</f>
        <v>71Rb</v>
      </c>
      <c r="H685" s="101" t="n">
        <v>-32304.01</v>
      </c>
      <c r="I685" s="101"/>
      <c r="J685" s="101" t="n">
        <v>-1355.01</v>
      </c>
      <c r="K685" s="101"/>
      <c r="L685" s="101" t="n">
        <v>771.01</v>
      </c>
      <c r="M685" s="101"/>
      <c r="N685" s="101"/>
      <c r="O685" s="101" t="n">
        <v>-1801.01</v>
      </c>
      <c r="P685" s="101" t="n">
        <v>11832.01</v>
      </c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</row>
    <row r="686" customFormat="false" ht="15.75" hidden="false" customHeight="true" outlineLevel="0" collapsed="false">
      <c r="A686" s="101"/>
      <c r="B686" s="101" t="n">
        <v>20</v>
      </c>
      <c r="C686" s="101" t="n">
        <v>46</v>
      </c>
      <c r="D686" s="101" t="n">
        <v>26</v>
      </c>
      <c r="E686" s="101" t="n">
        <v>72</v>
      </c>
      <c r="F686" s="101" t="s">
        <v>248</v>
      </c>
      <c r="G686" s="101" t="str">
        <f aca="false">E686&amp;""&amp;F686</f>
        <v>72Fe</v>
      </c>
      <c r="H686" s="101" t="n">
        <v>-28103.01</v>
      </c>
      <c r="I686" s="101" t="n">
        <v>5174.01</v>
      </c>
      <c r="J686" s="101" t="n">
        <v>20190.01</v>
      </c>
      <c r="K686" s="101" t="n">
        <v>7936.01</v>
      </c>
      <c r="L686" s="101"/>
      <c r="M686" s="101" t="n">
        <v>11681.01</v>
      </c>
      <c r="N686" s="101" t="n">
        <v>26123.01</v>
      </c>
      <c r="O686" s="101" t="n">
        <v>-15652.01</v>
      </c>
      <c r="P686" s="101"/>
      <c r="Q686" s="101" t="n">
        <v>8195.01</v>
      </c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</row>
    <row r="687" customFormat="false" ht="15.75" hidden="false" customHeight="true" outlineLevel="0" collapsed="false">
      <c r="A687" s="101"/>
      <c r="B687" s="101" t="n">
        <v>18</v>
      </c>
      <c r="C687" s="101" t="n">
        <v>45</v>
      </c>
      <c r="D687" s="101" t="n">
        <v>27</v>
      </c>
      <c r="E687" s="101" t="n">
        <v>72</v>
      </c>
      <c r="F687" s="101" t="s">
        <v>249</v>
      </c>
      <c r="G687" s="101" t="str">
        <f aca="false">E687&amp;""&amp;F687</f>
        <v>72Co</v>
      </c>
      <c r="H687" s="101" t="n">
        <v>-39784.01</v>
      </c>
      <c r="I687" s="101" t="n">
        <v>3486.01</v>
      </c>
      <c r="J687" s="101" t="n">
        <v>16073.01</v>
      </c>
      <c r="K687" s="101" t="n">
        <v>9007.01</v>
      </c>
      <c r="L687" s="101" t="n">
        <v>35145.01</v>
      </c>
      <c r="M687" s="101" t="n">
        <v>14442.01</v>
      </c>
      <c r="N687" s="101" t="n">
        <v>19999.01</v>
      </c>
      <c r="O687" s="101" t="n">
        <v>-13910.01</v>
      </c>
      <c r="P687" s="101" t="n">
        <v>-31871.01</v>
      </c>
      <c r="Q687" s="101" t="n">
        <v>7551.01</v>
      </c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</row>
    <row r="688" customFormat="false" ht="15.75" hidden="false" customHeight="true" outlineLevel="0" collapsed="false">
      <c r="A688" s="101"/>
      <c r="B688" s="101" t="n">
        <v>16</v>
      </c>
      <c r="C688" s="101" t="n">
        <v>44</v>
      </c>
      <c r="D688" s="101" t="n">
        <v>28</v>
      </c>
      <c r="E688" s="101" t="n">
        <v>72</v>
      </c>
      <c r="F688" s="101" t="s">
        <v>250</v>
      </c>
      <c r="G688" s="101" t="str">
        <f aca="false">E688&amp;""&amp;F688</f>
        <v>72Ni</v>
      </c>
      <c r="H688" s="101" t="n">
        <v>-54226.061</v>
      </c>
      <c r="I688" s="101" t="n">
        <v>6891.15</v>
      </c>
      <c r="J688" s="101" t="n">
        <v>17145.11</v>
      </c>
      <c r="K688" s="101" t="n">
        <v>11154.83</v>
      </c>
      <c r="L688" s="101" t="n">
        <v>32494.01</v>
      </c>
      <c r="M688" s="101" t="n">
        <v>5556.938</v>
      </c>
      <c r="N688" s="101" t="n">
        <v>13919.43</v>
      </c>
      <c r="O688" s="101" t="n">
        <v>-12825.63</v>
      </c>
      <c r="P688" s="101" t="n">
        <v>-30515.01</v>
      </c>
      <c r="Q688" s="101" t="n">
        <v>413.75</v>
      </c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</row>
    <row r="689" customFormat="false" ht="15.75" hidden="false" customHeight="true" outlineLevel="0" collapsed="false">
      <c r="A689" s="101"/>
      <c r="B689" s="101" t="n">
        <v>14</v>
      </c>
      <c r="C689" s="101" t="n">
        <v>43</v>
      </c>
      <c r="D689" s="101" t="n">
        <v>29</v>
      </c>
      <c r="E689" s="101" t="n">
        <v>72</v>
      </c>
      <c r="F689" s="101" t="s">
        <v>251</v>
      </c>
      <c r="G689" s="101" t="str">
        <f aca="false">E689&amp;""&amp;F689</f>
        <v>72Cu</v>
      </c>
      <c r="H689" s="101" t="n">
        <v>-59782.998</v>
      </c>
      <c r="I689" s="101" t="n">
        <v>5143.19</v>
      </c>
      <c r="J689" s="101" t="n">
        <v>11665.74</v>
      </c>
      <c r="K689" s="101" t="n">
        <v>12949.26</v>
      </c>
      <c r="L689" s="101" t="n">
        <v>27441.59</v>
      </c>
      <c r="M689" s="101" t="n">
        <v>8362.487</v>
      </c>
      <c r="N689" s="101" t="n">
        <v>8805.26</v>
      </c>
      <c r="O689" s="101" t="n">
        <v>-10284.19</v>
      </c>
      <c r="P689" s="101" t="n">
        <v>-22702.04</v>
      </c>
      <c r="Q689" s="101" t="n">
        <v>-525.54</v>
      </c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</row>
    <row r="690" customFormat="false" ht="15.75" hidden="false" customHeight="true" outlineLevel="0" collapsed="false">
      <c r="A690" s="101"/>
      <c r="B690" s="101" t="n">
        <v>12</v>
      </c>
      <c r="C690" s="101" t="n">
        <v>42</v>
      </c>
      <c r="D690" s="101" t="n">
        <v>30</v>
      </c>
      <c r="E690" s="101" t="n">
        <v>72</v>
      </c>
      <c r="F690" s="101" t="s">
        <v>252</v>
      </c>
      <c r="G690" s="101" t="str">
        <f aca="false">E690&amp;""&amp;F690</f>
        <v>72Zn</v>
      </c>
      <c r="H690" s="101" t="n">
        <v>-68145.486</v>
      </c>
      <c r="I690" s="101" t="n">
        <v>8888.03</v>
      </c>
      <c r="J690" s="101" t="n">
        <v>12723.33</v>
      </c>
      <c r="K690" s="101" t="n">
        <v>14723.41</v>
      </c>
      <c r="L690" s="101" t="n">
        <v>23509.57</v>
      </c>
      <c r="M690" s="101" t="n">
        <v>442.77</v>
      </c>
      <c r="N690" s="101" t="n">
        <v>4440.41</v>
      </c>
      <c r="O690" s="101" t="n">
        <v>-7106.59</v>
      </c>
      <c r="P690" s="101" t="n">
        <v>-20028.23</v>
      </c>
      <c r="Q690" s="101" t="n">
        <v>-6077.71</v>
      </c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</row>
    <row r="691" customFormat="false" ht="15.75" hidden="false" customHeight="true" outlineLevel="0" collapsed="false">
      <c r="A691" s="101"/>
      <c r="B691" s="101" t="n">
        <v>10</v>
      </c>
      <c r="C691" s="101" t="n">
        <v>41</v>
      </c>
      <c r="D691" s="101" t="n">
        <v>31</v>
      </c>
      <c r="E691" s="101" t="n">
        <v>72</v>
      </c>
      <c r="F691" s="101" t="s">
        <v>253</v>
      </c>
      <c r="G691" s="101" t="str">
        <f aca="false">E691&amp;""&amp;F691</f>
        <v>72Ga</v>
      </c>
      <c r="H691" s="101" t="n">
        <v>-68588.256</v>
      </c>
      <c r="I691" s="101" t="n">
        <v>6520.48</v>
      </c>
      <c r="J691" s="101" t="n">
        <v>8548.45</v>
      </c>
      <c r="K691" s="101" t="n">
        <v>15820.76</v>
      </c>
      <c r="L691" s="101" t="n">
        <v>20189.82</v>
      </c>
      <c r="M691" s="101" t="n">
        <v>3997.645</v>
      </c>
      <c r="N691" s="101" t="n">
        <v>-358.46</v>
      </c>
      <c r="O691" s="101" t="n">
        <v>-5446.14</v>
      </c>
      <c r="P691" s="101" t="n">
        <v>-13166.1</v>
      </c>
      <c r="Q691" s="101" t="n">
        <v>-6753.12</v>
      </c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</row>
    <row r="692" customFormat="false" ht="15.75" hidden="false" customHeight="true" outlineLevel="0" collapsed="false">
      <c r="A692" s="101"/>
      <c r="B692" s="101" t="n">
        <v>8</v>
      </c>
      <c r="C692" s="101" t="n">
        <v>40</v>
      </c>
      <c r="D692" s="101" t="n">
        <v>32</v>
      </c>
      <c r="E692" s="101" t="n">
        <v>72</v>
      </c>
      <c r="F692" s="101" t="s">
        <v>254</v>
      </c>
      <c r="G692" s="101" t="str">
        <f aca="false">E692&amp;""&amp;F692</f>
        <v>72Ge</v>
      </c>
      <c r="H692" s="101" t="n">
        <v>-72585.901</v>
      </c>
      <c r="I692" s="101" t="n">
        <v>10750.76</v>
      </c>
      <c r="J692" s="101" t="n">
        <v>9735.77</v>
      </c>
      <c r="K692" s="101" t="n">
        <v>18166.7</v>
      </c>
      <c r="L692" s="101" t="n">
        <v>17599.13</v>
      </c>
      <c r="M692" s="101" t="n">
        <v>-4356.102</v>
      </c>
      <c r="N692" s="101" t="n">
        <v>-4717.72</v>
      </c>
      <c r="O692" s="101" t="n">
        <v>-5003.97</v>
      </c>
      <c r="P692" s="101" t="n">
        <v>-12546.1</v>
      </c>
      <c r="Q692" s="101" t="n">
        <v>-12764.16</v>
      </c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</row>
    <row r="693" customFormat="false" ht="15.75" hidden="false" customHeight="true" outlineLevel="0" collapsed="false">
      <c r="A693" s="101"/>
      <c r="B693" s="101" t="n">
        <v>6</v>
      </c>
      <c r="C693" s="101" t="n">
        <v>39</v>
      </c>
      <c r="D693" s="101" t="n">
        <v>33</v>
      </c>
      <c r="E693" s="101" t="n">
        <v>72</v>
      </c>
      <c r="F693" s="101" t="s">
        <v>255</v>
      </c>
      <c r="G693" s="101" t="str">
        <f aca="false">E693&amp;""&amp;F693</f>
        <v>72As</v>
      </c>
      <c r="H693" s="101" t="n">
        <v>-68229.798</v>
      </c>
      <c r="I693" s="101" t="n">
        <v>8408.06</v>
      </c>
      <c r="J693" s="101" t="n">
        <v>5612.31</v>
      </c>
      <c r="K693" s="101" t="n">
        <v>20030.6</v>
      </c>
      <c r="L693" s="101" t="n">
        <v>13897.61</v>
      </c>
      <c r="M693" s="101" t="n">
        <v>-361.618</v>
      </c>
      <c r="N693" s="101" t="n">
        <v>-9162.48</v>
      </c>
      <c r="O693" s="101" t="n">
        <v>-3568.97</v>
      </c>
      <c r="P693" s="101" t="n">
        <v>-5379.67</v>
      </c>
      <c r="Q693" s="101" t="n">
        <v>-13154.61</v>
      </c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</row>
    <row r="694" customFormat="false" ht="15.75" hidden="false" customHeight="true" outlineLevel="0" collapsed="false">
      <c r="A694" s="101"/>
      <c r="B694" s="101" t="n">
        <v>4</v>
      </c>
      <c r="C694" s="101" t="n">
        <v>38</v>
      </c>
      <c r="D694" s="101" t="n">
        <v>34</v>
      </c>
      <c r="E694" s="101" t="n">
        <v>72</v>
      </c>
      <c r="F694" s="101" t="s">
        <v>256</v>
      </c>
      <c r="G694" s="101" t="str">
        <f aca="false">E694&amp;""&amp;F694</f>
        <v>72Se</v>
      </c>
      <c r="H694" s="101" t="n">
        <v>-67868.18</v>
      </c>
      <c r="I694" s="101" t="n">
        <v>12792.99</v>
      </c>
      <c r="J694" s="101" t="n">
        <v>7264.09</v>
      </c>
      <c r="K694" s="101" t="n">
        <v>22080.92</v>
      </c>
      <c r="L694" s="101" t="n">
        <v>11884.29</v>
      </c>
      <c r="M694" s="101" t="n">
        <v>-8800.859</v>
      </c>
      <c r="N694" s="101" t="n">
        <v>-13927.61</v>
      </c>
      <c r="O694" s="101" t="n">
        <v>-3314.31</v>
      </c>
      <c r="P694" s="101" t="n">
        <v>-5250.69</v>
      </c>
      <c r="Q694" s="101" t="n">
        <v>-19437.08</v>
      </c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</row>
    <row r="695" customFormat="false" ht="15.75" hidden="false" customHeight="true" outlineLevel="0" collapsed="false">
      <c r="A695" s="101"/>
      <c r="B695" s="101" t="n">
        <v>2</v>
      </c>
      <c r="C695" s="101" t="n">
        <v>37</v>
      </c>
      <c r="D695" s="101" t="n">
        <v>35</v>
      </c>
      <c r="E695" s="101" t="n">
        <v>72</v>
      </c>
      <c r="F695" s="101" t="s">
        <v>257</v>
      </c>
      <c r="G695" s="101" t="str">
        <f aca="false">E695&amp;""&amp;F695</f>
        <v>72Br</v>
      </c>
      <c r="H695" s="101" t="n">
        <v>-59067.321</v>
      </c>
      <c r="I695" s="101" t="n">
        <v>10636.22</v>
      </c>
      <c r="J695" s="101" t="n">
        <v>3209.78</v>
      </c>
      <c r="K695" s="101" t="n">
        <v>23784.34</v>
      </c>
      <c r="L695" s="101" t="n">
        <v>9303.43</v>
      </c>
      <c r="M695" s="101" t="n">
        <v>-5126.746</v>
      </c>
      <c r="N695" s="101" t="n">
        <v>-20951.01</v>
      </c>
      <c r="O695" s="101" t="n">
        <v>-2597.72</v>
      </c>
      <c r="P695" s="101" t="n">
        <v>1536.77</v>
      </c>
      <c r="Q695" s="101" t="n">
        <v>-20811.43</v>
      </c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</row>
    <row r="696" customFormat="false" ht="15.75" hidden="false" customHeight="true" outlineLevel="0" collapsed="false">
      <c r="A696" s="101"/>
      <c r="B696" s="101" t="n">
        <v>0</v>
      </c>
      <c r="C696" s="101" t="n">
        <v>36</v>
      </c>
      <c r="D696" s="101" t="n">
        <v>36</v>
      </c>
      <c r="E696" s="101" t="n">
        <v>72</v>
      </c>
      <c r="F696" s="101" t="s">
        <v>258</v>
      </c>
      <c r="G696" s="101" t="str">
        <f aca="false">E696&amp;""&amp;F696</f>
        <v>72Kr</v>
      </c>
      <c r="H696" s="101" t="n">
        <v>-53940.575</v>
      </c>
      <c r="I696" s="101" t="n">
        <v>15684.69</v>
      </c>
      <c r="J696" s="101" t="n">
        <v>4727.13</v>
      </c>
      <c r="K696" s="101" t="n">
        <v>29135.01</v>
      </c>
      <c r="L696" s="101" t="n">
        <v>6588.62</v>
      </c>
      <c r="M696" s="101" t="n">
        <v>-15824.01</v>
      </c>
      <c r="N696" s="101"/>
      <c r="O696" s="101" t="n">
        <v>-2176.05</v>
      </c>
      <c r="P696" s="101" t="n">
        <v>1916.96</v>
      </c>
      <c r="Q696" s="101" t="n">
        <v>-29708.01</v>
      </c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</row>
    <row r="697" customFormat="false" ht="15.75" hidden="false" customHeight="true" outlineLevel="0" collapsed="false">
      <c r="A697" s="101"/>
      <c r="B697" s="101" t="n">
        <v>-2</v>
      </c>
      <c r="C697" s="101" t="n">
        <v>35</v>
      </c>
      <c r="D697" s="101" t="n">
        <v>37</v>
      </c>
      <c r="E697" s="101" t="n">
        <v>72</v>
      </c>
      <c r="F697" s="101" t="s">
        <v>259</v>
      </c>
      <c r="G697" s="101" t="str">
        <f aca="false">E697&amp;""&amp;F697</f>
        <v>72Rb</v>
      </c>
      <c r="H697" s="101" t="n">
        <v>-38117.01</v>
      </c>
      <c r="I697" s="101" t="n">
        <v>13884.01</v>
      </c>
      <c r="J697" s="101" t="n">
        <v>-922.01</v>
      </c>
      <c r="K697" s="101"/>
      <c r="L697" s="101" t="n">
        <v>1269.01</v>
      </c>
      <c r="M697" s="101"/>
      <c r="N697" s="101"/>
      <c r="O697" s="101" t="n">
        <v>-2100.01</v>
      </c>
      <c r="P697" s="101" t="n">
        <v>11097.01</v>
      </c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</row>
    <row r="698" customFormat="false" ht="15.75" hidden="false" customHeight="true" outlineLevel="0" collapsed="false">
      <c r="A698" s="101"/>
      <c r="B698" s="101" t="n">
        <v>21</v>
      </c>
      <c r="C698" s="101" t="n">
        <v>47</v>
      </c>
      <c r="D698" s="101" t="n">
        <v>26</v>
      </c>
      <c r="E698" s="101" t="n">
        <v>73</v>
      </c>
      <c r="F698" s="101" t="s">
        <v>248</v>
      </c>
      <c r="G698" s="101" t="str">
        <f aca="false">E698&amp;""&amp;F698</f>
        <v>73Fe</v>
      </c>
      <c r="H698" s="101" t="n">
        <v>-22617.01</v>
      </c>
      <c r="I698" s="101" t="n">
        <v>2585.01</v>
      </c>
      <c r="J698" s="101"/>
      <c r="K698" s="101" t="n">
        <v>7759.01</v>
      </c>
      <c r="L698" s="101"/>
      <c r="M698" s="101" t="n">
        <v>14280.01</v>
      </c>
      <c r="N698" s="101" t="n">
        <v>27491.01</v>
      </c>
      <c r="O698" s="101"/>
      <c r="P698" s="101"/>
      <c r="Q698" s="101" t="n">
        <v>9096.01</v>
      </c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</row>
    <row r="699" customFormat="false" ht="15.75" hidden="false" customHeight="true" outlineLevel="0" collapsed="false">
      <c r="A699" s="101"/>
      <c r="B699" s="101" t="n">
        <v>19</v>
      </c>
      <c r="C699" s="101" t="n">
        <v>46</v>
      </c>
      <c r="D699" s="101" t="n">
        <v>27</v>
      </c>
      <c r="E699" s="101" t="n">
        <v>73</v>
      </c>
      <c r="F699" s="101" t="s">
        <v>249</v>
      </c>
      <c r="G699" s="101" t="str">
        <f aca="false">E699&amp;""&amp;F699</f>
        <v>73Co</v>
      </c>
      <c r="H699" s="101" t="n">
        <v>-36896.01</v>
      </c>
      <c r="I699" s="101" t="n">
        <v>5184.01</v>
      </c>
      <c r="J699" s="101" t="n">
        <v>16082.01</v>
      </c>
      <c r="K699" s="101" t="n">
        <v>8669.01</v>
      </c>
      <c r="L699" s="101" t="n">
        <v>36272.01</v>
      </c>
      <c r="M699" s="101" t="n">
        <v>13212.01</v>
      </c>
      <c r="N699" s="101" t="n">
        <v>22091.01</v>
      </c>
      <c r="O699" s="101" t="n">
        <v>-14786.01</v>
      </c>
      <c r="P699" s="101"/>
      <c r="Q699" s="101" t="n">
        <v>9258.01</v>
      </c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</row>
    <row r="700" customFormat="false" ht="15.75" hidden="false" customHeight="true" outlineLevel="0" collapsed="false">
      <c r="A700" s="101"/>
      <c r="B700" s="101" t="n">
        <v>17</v>
      </c>
      <c r="C700" s="101" t="n">
        <v>45</v>
      </c>
      <c r="D700" s="101" t="n">
        <v>28</v>
      </c>
      <c r="E700" s="101" t="n">
        <v>73</v>
      </c>
      <c r="F700" s="101" t="s">
        <v>250</v>
      </c>
      <c r="G700" s="101" t="str">
        <f aca="false">E700&amp;""&amp;F700</f>
        <v>73Ni</v>
      </c>
      <c r="H700" s="101" t="n">
        <v>-50108.152</v>
      </c>
      <c r="I700" s="101" t="n">
        <v>3953.41</v>
      </c>
      <c r="J700" s="101" t="n">
        <v>17613.01</v>
      </c>
      <c r="K700" s="101" t="n">
        <v>10844.56</v>
      </c>
      <c r="L700" s="101" t="n">
        <v>33686.01</v>
      </c>
      <c r="M700" s="101" t="n">
        <v>8879.285</v>
      </c>
      <c r="N700" s="101" t="n">
        <v>15485.25</v>
      </c>
      <c r="O700" s="101" t="n">
        <v>-13476.01</v>
      </c>
      <c r="P700" s="101" t="n">
        <v>-29294.01</v>
      </c>
      <c r="Q700" s="101" t="n">
        <v>1603.53</v>
      </c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</row>
    <row r="701" customFormat="false" ht="15.75" hidden="false" customHeight="true" outlineLevel="0" collapsed="false">
      <c r="A701" s="101"/>
      <c r="B701" s="101" t="n">
        <v>15</v>
      </c>
      <c r="C701" s="101" t="n">
        <v>44</v>
      </c>
      <c r="D701" s="101" t="n">
        <v>29</v>
      </c>
      <c r="E701" s="101" t="n">
        <v>73</v>
      </c>
      <c r="F701" s="101" t="s">
        <v>251</v>
      </c>
      <c r="G701" s="101" t="str">
        <f aca="false">E701&amp;""&amp;F701</f>
        <v>73Cu</v>
      </c>
      <c r="H701" s="101" t="n">
        <v>-58987.437</v>
      </c>
      <c r="I701" s="101" t="n">
        <v>7275.76</v>
      </c>
      <c r="J701" s="101" t="n">
        <v>12050.35</v>
      </c>
      <c r="K701" s="101" t="n">
        <v>12418.94</v>
      </c>
      <c r="L701" s="101" t="n">
        <v>29195.45</v>
      </c>
      <c r="M701" s="101" t="n">
        <v>6605.965</v>
      </c>
      <c r="N701" s="101" t="n">
        <v>10711.9</v>
      </c>
      <c r="O701" s="101" t="n">
        <v>-11243.27</v>
      </c>
      <c r="P701" s="101" t="n">
        <v>-26492.01</v>
      </c>
      <c r="Q701" s="101" t="n">
        <v>1086.73</v>
      </c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</row>
    <row r="702" customFormat="false" ht="15.75" hidden="false" customHeight="true" outlineLevel="0" collapsed="false">
      <c r="A702" s="101"/>
      <c r="B702" s="101" t="n">
        <v>13</v>
      </c>
      <c r="C702" s="101" t="n">
        <v>43</v>
      </c>
      <c r="D702" s="101" t="n">
        <v>30</v>
      </c>
      <c r="E702" s="101" t="n">
        <v>73</v>
      </c>
      <c r="F702" s="101" t="s">
        <v>252</v>
      </c>
      <c r="G702" s="101" t="str">
        <f aca="false">E702&amp;""&amp;F702</f>
        <v>73Zn</v>
      </c>
      <c r="H702" s="101" t="n">
        <v>-65593.402</v>
      </c>
      <c r="I702" s="101" t="n">
        <v>5519.23</v>
      </c>
      <c r="J702" s="101" t="n">
        <v>13099.37</v>
      </c>
      <c r="K702" s="101" t="n">
        <v>14407.26</v>
      </c>
      <c r="L702" s="101" t="n">
        <v>24765.12</v>
      </c>
      <c r="M702" s="101" t="n">
        <v>4105.932</v>
      </c>
      <c r="N702" s="101" t="n">
        <v>5704.12</v>
      </c>
      <c r="O702" s="101" t="n">
        <v>-8039.67</v>
      </c>
      <c r="P702" s="101" t="n">
        <v>-18656.31</v>
      </c>
      <c r="Q702" s="101" t="n">
        <v>-5076.46</v>
      </c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</row>
    <row r="703" customFormat="false" ht="15.75" hidden="false" customHeight="true" outlineLevel="0" collapsed="false">
      <c r="A703" s="101"/>
      <c r="B703" s="101" t="n">
        <v>11</v>
      </c>
      <c r="C703" s="101" t="n">
        <v>42</v>
      </c>
      <c r="D703" s="101" t="n">
        <v>31</v>
      </c>
      <c r="E703" s="101" t="n">
        <v>73</v>
      </c>
      <c r="F703" s="101" t="s">
        <v>253</v>
      </c>
      <c r="G703" s="101" t="str">
        <f aca="false">E703&amp;""&amp;F703</f>
        <v>73Ga</v>
      </c>
      <c r="H703" s="101" t="n">
        <v>-69699.335</v>
      </c>
      <c r="I703" s="101" t="n">
        <v>9182.4</v>
      </c>
      <c r="J703" s="101" t="n">
        <v>8842.82</v>
      </c>
      <c r="K703" s="101" t="n">
        <v>15702.87</v>
      </c>
      <c r="L703" s="101" t="n">
        <v>21566.15</v>
      </c>
      <c r="M703" s="101" t="n">
        <v>1598.189</v>
      </c>
      <c r="N703" s="101" t="n">
        <v>1253.41</v>
      </c>
      <c r="O703" s="101" t="n">
        <v>-6388.04</v>
      </c>
      <c r="P703" s="101" t="n">
        <v>-17205.31</v>
      </c>
      <c r="Q703" s="101" t="n">
        <v>-5184.75</v>
      </c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</row>
    <row r="704" customFormat="false" ht="15.75" hidden="false" customHeight="true" outlineLevel="0" collapsed="false">
      <c r="A704" s="101"/>
      <c r="B704" s="101" t="n">
        <v>9</v>
      </c>
      <c r="C704" s="101" t="n">
        <v>41</v>
      </c>
      <c r="D704" s="101" t="n">
        <v>32</v>
      </c>
      <c r="E704" s="101" t="n">
        <v>73</v>
      </c>
      <c r="F704" s="101" t="s">
        <v>254</v>
      </c>
      <c r="G704" s="101" t="str">
        <f aca="false">E704&amp;""&amp;F704</f>
        <v>73Ge</v>
      </c>
      <c r="H704" s="101" t="n">
        <v>-71297.523</v>
      </c>
      <c r="I704" s="101" t="n">
        <v>6782.94</v>
      </c>
      <c r="J704" s="101" t="n">
        <v>9998.24</v>
      </c>
      <c r="K704" s="101" t="n">
        <v>17533.7</v>
      </c>
      <c r="L704" s="101" t="n">
        <v>18546.69</v>
      </c>
      <c r="M704" s="101" t="n">
        <v>-344.774</v>
      </c>
      <c r="N704" s="101" t="n">
        <v>-3070.14</v>
      </c>
      <c r="O704" s="101" t="n">
        <v>-5304.84</v>
      </c>
      <c r="P704" s="101" t="n">
        <v>-10441.01</v>
      </c>
      <c r="Q704" s="101" t="n">
        <v>-11139.04</v>
      </c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</row>
    <row r="705" customFormat="false" ht="15.75" hidden="false" customHeight="true" outlineLevel="0" collapsed="false">
      <c r="A705" s="101"/>
      <c r="B705" s="101" t="n">
        <v>7</v>
      </c>
      <c r="C705" s="101" t="n">
        <v>40</v>
      </c>
      <c r="D705" s="101" t="n">
        <v>33</v>
      </c>
      <c r="E705" s="101" t="n">
        <v>73</v>
      </c>
      <c r="F705" s="101" t="s">
        <v>255</v>
      </c>
      <c r="G705" s="101" t="str">
        <f aca="false">E705&amp;""&amp;F705</f>
        <v>73As</v>
      </c>
      <c r="H705" s="101" t="n">
        <v>-70952.749</v>
      </c>
      <c r="I705" s="101" t="n">
        <v>10794.27</v>
      </c>
      <c r="J705" s="101" t="n">
        <v>5655.82</v>
      </c>
      <c r="K705" s="101" t="n">
        <v>19202.33</v>
      </c>
      <c r="L705" s="101" t="n">
        <v>15391.59</v>
      </c>
      <c r="M705" s="101" t="n">
        <v>-2725.361</v>
      </c>
      <c r="N705" s="101" t="n">
        <v>-7305.16</v>
      </c>
      <c r="O705" s="101" t="n">
        <v>-4049.87</v>
      </c>
      <c r="P705" s="101" t="n">
        <v>-9653.46</v>
      </c>
      <c r="Q705" s="101" t="n">
        <v>-11155.89</v>
      </c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</row>
    <row r="706" customFormat="false" ht="15.75" hidden="false" customHeight="true" outlineLevel="0" collapsed="false">
      <c r="A706" s="101"/>
      <c r="B706" s="101" t="n">
        <v>5</v>
      </c>
      <c r="C706" s="101" t="n">
        <v>39</v>
      </c>
      <c r="D706" s="101" t="n">
        <v>34</v>
      </c>
      <c r="E706" s="101" t="n">
        <v>73</v>
      </c>
      <c r="F706" s="101" t="s">
        <v>256</v>
      </c>
      <c r="G706" s="101" t="str">
        <f aca="false">E706&amp;""&amp;F706</f>
        <v>73Se</v>
      </c>
      <c r="H706" s="101" t="n">
        <v>-68227.388</v>
      </c>
      <c r="I706" s="101" t="n">
        <v>8430.53</v>
      </c>
      <c r="J706" s="101" t="n">
        <v>7286.56</v>
      </c>
      <c r="K706" s="101" t="n">
        <v>21223.52</v>
      </c>
      <c r="L706" s="101" t="n">
        <v>12898.87</v>
      </c>
      <c r="M706" s="101" t="n">
        <v>-4579.803</v>
      </c>
      <c r="N706" s="101" t="n">
        <v>-11675.64</v>
      </c>
      <c r="O706" s="101" t="n">
        <v>-3551.65</v>
      </c>
      <c r="P706" s="101" t="n">
        <v>-2930.46</v>
      </c>
      <c r="Q706" s="101" t="n">
        <v>-17231.38</v>
      </c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</row>
    <row r="707" customFormat="false" ht="15.75" hidden="false" customHeight="true" outlineLevel="0" collapsed="false">
      <c r="A707" s="101"/>
      <c r="B707" s="101" t="n">
        <v>3</v>
      </c>
      <c r="C707" s="101" t="n">
        <v>38</v>
      </c>
      <c r="D707" s="101" t="n">
        <v>35</v>
      </c>
      <c r="E707" s="101" t="n">
        <v>73</v>
      </c>
      <c r="F707" s="101" t="s">
        <v>257</v>
      </c>
      <c r="G707" s="101" t="str">
        <f aca="false">E707&amp;""&amp;F707</f>
        <v>73Br</v>
      </c>
      <c r="H707" s="101" t="n">
        <v>-63647.585</v>
      </c>
      <c r="I707" s="101" t="n">
        <v>12651.58</v>
      </c>
      <c r="J707" s="101" t="n">
        <v>3068.38</v>
      </c>
      <c r="K707" s="101" t="n">
        <v>23287.8</v>
      </c>
      <c r="L707" s="101" t="n">
        <v>10332.47</v>
      </c>
      <c r="M707" s="101" t="n">
        <v>-7095.834</v>
      </c>
      <c r="N707" s="101" t="n">
        <v>-17566.01</v>
      </c>
      <c r="O707" s="101" t="n">
        <v>-2960.34</v>
      </c>
      <c r="P707" s="101" t="n">
        <v>-2706.76</v>
      </c>
      <c r="Q707" s="101" t="n">
        <v>-17778.33</v>
      </c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</row>
    <row r="708" customFormat="false" ht="15.75" hidden="false" customHeight="true" outlineLevel="0" collapsed="false">
      <c r="A708" s="101"/>
      <c r="B708" s="101" t="n">
        <v>1</v>
      </c>
      <c r="C708" s="101" t="n">
        <v>37</v>
      </c>
      <c r="D708" s="101" t="n">
        <v>36</v>
      </c>
      <c r="E708" s="101" t="n">
        <v>73</v>
      </c>
      <c r="F708" s="101" t="s">
        <v>258</v>
      </c>
      <c r="G708" s="101" t="str">
        <f aca="false">E708&amp;""&amp;F708</f>
        <v>73Kr</v>
      </c>
      <c r="H708" s="101" t="n">
        <v>-56551.75</v>
      </c>
      <c r="I708" s="101" t="n">
        <v>10682.49</v>
      </c>
      <c r="J708" s="101" t="n">
        <v>4773.4</v>
      </c>
      <c r="K708" s="101" t="n">
        <v>26367.18</v>
      </c>
      <c r="L708" s="101" t="n">
        <v>7983.19</v>
      </c>
      <c r="M708" s="101" t="n">
        <v>-10470.01</v>
      </c>
      <c r="N708" s="101" t="n">
        <v>-24602.01</v>
      </c>
      <c r="O708" s="101" t="n">
        <v>-2541.96</v>
      </c>
      <c r="P708" s="101" t="n">
        <v>4027.46</v>
      </c>
      <c r="Q708" s="101" t="n">
        <v>-26506.01</v>
      </c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</row>
    <row r="709" customFormat="false" ht="15.75" hidden="false" customHeight="true" outlineLevel="0" collapsed="false">
      <c r="A709" s="101"/>
      <c r="B709" s="101" t="n">
        <v>-1</v>
      </c>
      <c r="C709" s="101" t="n">
        <v>36</v>
      </c>
      <c r="D709" s="101" t="n">
        <v>37</v>
      </c>
      <c r="E709" s="101" t="n">
        <v>73</v>
      </c>
      <c r="F709" s="101" t="s">
        <v>259</v>
      </c>
      <c r="G709" s="101" t="str">
        <f aca="false">E709&amp;""&amp;F709</f>
        <v>73Rb</v>
      </c>
      <c r="H709" s="101" t="n">
        <v>-46082.01</v>
      </c>
      <c r="I709" s="101" t="n">
        <v>16036.01</v>
      </c>
      <c r="J709" s="101" t="n">
        <v>-570.01</v>
      </c>
      <c r="K709" s="101" t="n">
        <v>29920.01</v>
      </c>
      <c r="L709" s="101" t="n">
        <v>4157.01</v>
      </c>
      <c r="M709" s="101" t="n">
        <v>-14131.01</v>
      </c>
      <c r="N709" s="101"/>
      <c r="O709" s="101" t="n">
        <v>-2395.01</v>
      </c>
      <c r="P709" s="101" t="n">
        <v>5697.01</v>
      </c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</row>
    <row r="710" customFormat="false" ht="15.75" hidden="false" customHeight="true" outlineLevel="0" collapsed="false">
      <c r="A710" s="101"/>
      <c r="B710" s="101" t="n">
        <v>-3</v>
      </c>
      <c r="C710" s="101" t="n">
        <v>35</v>
      </c>
      <c r="D710" s="101" t="n">
        <v>38</v>
      </c>
      <c r="E710" s="101" t="n">
        <v>73</v>
      </c>
      <c r="F710" s="101" t="s">
        <v>260</v>
      </c>
      <c r="G710" s="101" t="str">
        <f aca="false">E710&amp;""&amp;F710</f>
        <v>73Sr</v>
      </c>
      <c r="H710" s="101" t="n">
        <v>-31950.01</v>
      </c>
      <c r="I710" s="101"/>
      <c r="J710" s="101" t="n">
        <v>1122.01</v>
      </c>
      <c r="K710" s="101"/>
      <c r="L710" s="101" t="n">
        <v>201.01</v>
      </c>
      <c r="M710" s="101"/>
      <c r="N710" s="101"/>
      <c r="O710" s="101" t="n">
        <v>-1941.01</v>
      </c>
      <c r="P710" s="101" t="n">
        <v>14701.01</v>
      </c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</row>
    <row r="711" customFormat="false" ht="15.75" hidden="false" customHeight="true" outlineLevel="0" collapsed="false">
      <c r="A711" s="101"/>
      <c r="B711" s="101" t="n">
        <v>22</v>
      </c>
      <c r="C711" s="101" t="n">
        <v>48</v>
      </c>
      <c r="D711" s="101" t="n">
        <v>26</v>
      </c>
      <c r="E711" s="101" t="n">
        <v>74</v>
      </c>
      <c r="F711" s="101" t="s">
        <v>248</v>
      </c>
      <c r="G711" s="101" t="str">
        <f aca="false">E711&amp;""&amp;F711</f>
        <v>74Fe</v>
      </c>
      <c r="H711" s="101" t="n">
        <v>-19235.01</v>
      </c>
      <c r="I711" s="101" t="n">
        <v>4690.01</v>
      </c>
      <c r="J711" s="101"/>
      <c r="K711" s="101" t="n">
        <v>7275.01</v>
      </c>
      <c r="L711" s="101"/>
      <c r="M711" s="101" t="n">
        <v>13227.01</v>
      </c>
      <c r="N711" s="101" t="n">
        <v>29221.01</v>
      </c>
      <c r="O711" s="101"/>
      <c r="P711" s="101"/>
      <c r="Q711" s="101" t="n">
        <v>9590.01</v>
      </c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</row>
    <row r="712" customFormat="false" ht="15.75" hidden="false" customHeight="true" outlineLevel="0" collapsed="false">
      <c r="A712" s="101"/>
      <c r="B712" s="101" t="n">
        <v>20</v>
      </c>
      <c r="C712" s="101" t="n">
        <v>47</v>
      </c>
      <c r="D712" s="101" t="n">
        <v>27</v>
      </c>
      <c r="E712" s="101" t="n">
        <v>74</v>
      </c>
      <c r="F712" s="101" t="s">
        <v>249</v>
      </c>
      <c r="G712" s="101" t="str">
        <f aca="false">E712&amp;""&amp;F712</f>
        <v>74Co</v>
      </c>
      <c r="H712" s="101" t="n">
        <v>-32463.01</v>
      </c>
      <c r="I712" s="101" t="n">
        <v>3637.01</v>
      </c>
      <c r="J712" s="101" t="n">
        <v>17135.01</v>
      </c>
      <c r="K712" s="101" t="n">
        <v>8821.01</v>
      </c>
      <c r="L712" s="101"/>
      <c r="M712" s="101" t="n">
        <v>15994.01</v>
      </c>
      <c r="N712" s="101" t="n">
        <v>23544.01</v>
      </c>
      <c r="O712" s="101" t="n">
        <v>-15671.01</v>
      </c>
      <c r="P712" s="101"/>
      <c r="Q712" s="101" t="n">
        <v>9574.01</v>
      </c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</row>
    <row r="713" customFormat="false" ht="15.75" hidden="false" customHeight="true" outlineLevel="0" collapsed="false">
      <c r="A713" s="101"/>
      <c r="B713" s="101" t="n">
        <v>18</v>
      </c>
      <c r="C713" s="101" t="n">
        <v>46</v>
      </c>
      <c r="D713" s="101" t="n">
        <v>28</v>
      </c>
      <c r="E713" s="101" t="n">
        <v>74</v>
      </c>
      <c r="F713" s="101" t="s">
        <v>250</v>
      </c>
      <c r="G713" s="101" t="str">
        <f aca="false">E713&amp;""&amp;F713</f>
        <v>74Ni</v>
      </c>
      <c r="H713" s="101" t="n">
        <v>-48456.01</v>
      </c>
      <c r="I713" s="101" t="n">
        <v>6419.01</v>
      </c>
      <c r="J713" s="101" t="n">
        <v>18849.01</v>
      </c>
      <c r="K713" s="101" t="n">
        <v>10373.01</v>
      </c>
      <c r="L713" s="101" t="n">
        <v>34931.01</v>
      </c>
      <c r="M713" s="101" t="n">
        <v>7550.01</v>
      </c>
      <c r="N713" s="101" t="n">
        <v>17300.01</v>
      </c>
      <c r="O713" s="101" t="n">
        <v>-14572.01</v>
      </c>
      <c r="P713" s="101" t="n">
        <v>-33129.01</v>
      </c>
      <c r="Q713" s="101" t="n">
        <v>2460.01</v>
      </c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</row>
    <row r="714" customFormat="false" ht="15.75" hidden="false" customHeight="true" outlineLevel="0" collapsed="false">
      <c r="A714" s="101"/>
      <c r="B714" s="101" t="n">
        <v>16</v>
      </c>
      <c r="C714" s="101" t="n">
        <v>45</v>
      </c>
      <c r="D714" s="101" t="n">
        <v>29</v>
      </c>
      <c r="E714" s="101" t="n">
        <v>74</v>
      </c>
      <c r="F714" s="101" t="s">
        <v>251</v>
      </c>
      <c r="G714" s="101" t="str">
        <f aca="false">E714&amp;""&amp;F714</f>
        <v>74Cu</v>
      </c>
      <c r="H714" s="101" t="n">
        <v>-56006.205</v>
      </c>
      <c r="I714" s="101" t="n">
        <v>5090.09</v>
      </c>
      <c r="J714" s="101" t="n">
        <v>13187.02</v>
      </c>
      <c r="K714" s="101" t="n">
        <v>12365.84</v>
      </c>
      <c r="L714" s="101" t="n">
        <v>30800.01</v>
      </c>
      <c r="M714" s="101" t="n">
        <v>9750.507</v>
      </c>
      <c r="N714" s="101" t="n">
        <v>12043.41</v>
      </c>
      <c r="O714" s="101" t="n">
        <v>-11511.77</v>
      </c>
      <c r="P714" s="101" t="n">
        <v>-26399.01</v>
      </c>
      <c r="Q714" s="101" t="n">
        <v>1515.88</v>
      </c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</row>
    <row r="715" customFormat="false" ht="15.75" hidden="false" customHeight="true" outlineLevel="0" collapsed="false">
      <c r="A715" s="101"/>
      <c r="B715" s="101" t="n">
        <v>14</v>
      </c>
      <c r="C715" s="101" t="n">
        <v>44</v>
      </c>
      <c r="D715" s="101" t="n">
        <v>30</v>
      </c>
      <c r="E715" s="101" t="n">
        <v>74</v>
      </c>
      <c r="F715" s="101" t="s">
        <v>252</v>
      </c>
      <c r="G715" s="101" t="str">
        <f aca="false">E715&amp;""&amp;F715</f>
        <v>74Zn</v>
      </c>
      <c r="H715" s="101" t="n">
        <v>-65756.712</v>
      </c>
      <c r="I715" s="101" t="n">
        <v>8234.63</v>
      </c>
      <c r="J715" s="101" t="n">
        <v>14058.25</v>
      </c>
      <c r="K715" s="101" t="n">
        <v>13753.86</v>
      </c>
      <c r="L715" s="101" t="n">
        <v>26108.59</v>
      </c>
      <c r="M715" s="101" t="n">
        <v>2292.905</v>
      </c>
      <c r="N715" s="101" t="n">
        <v>7665.73</v>
      </c>
      <c r="O715" s="101" t="n">
        <v>-8967.77</v>
      </c>
      <c r="P715" s="101" t="n">
        <v>-22937.53</v>
      </c>
      <c r="Q715" s="101" t="n">
        <v>-4128.69</v>
      </c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</row>
    <row r="716" customFormat="false" ht="15.75" hidden="false" customHeight="true" outlineLevel="0" collapsed="false">
      <c r="A716" s="101"/>
      <c r="B716" s="101" t="n">
        <v>12</v>
      </c>
      <c r="C716" s="101" t="n">
        <v>43</v>
      </c>
      <c r="D716" s="101" t="n">
        <v>31</v>
      </c>
      <c r="E716" s="101" t="n">
        <v>74</v>
      </c>
      <c r="F716" s="101" t="s">
        <v>253</v>
      </c>
      <c r="G716" s="101" t="str">
        <f aca="false">E716&amp;""&amp;F716</f>
        <v>74Ga</v>
      </c>
      <c r="H716" s="101" t="n">
        <v>-68049.617</v>
      </c>
      <c r="I716" s="101" t="n">
        <v>6421.6</v>
      </c>
      <c r="J716" s="101" t="n">
        <v>9745.19</v>
      </c>
      <c r="K716" s="101" t="n">
        <v>15604</v>
      </c>
      <c r="L716" s="101" t="n">
        <v>22844.56</v>
      </c>
      <c r="M716" s="101" t="n">
        <v>5372.825</v>
      </c>
      <c r="N716" s="101" t="n">
        <v>2810.44</v>
      </c>
      <c r="O716" s="101" t="n">
        <v>-7498.16</v>
      </c>
      <c r="P716" s="101" t="n">
        <v>-16351.15</v>
      </c>
      <c r="Q716" s="101" t="n">
        <v>-4823.41</v>
      </c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</row>
    <row r="717" customFormat="false" ht="15.75" hidden="false" customHeight="true" outlineLevel="0" collapsed="false">
      <c r="A717" s="101"/>
      <c r="B717" s="101" t="n">
        <v>10</v>
      </c>
      <c r="C717" s="101" t="n">
        <v>42</v>
      </c>
      <c r="D717" s="101" t="n">
        <v>32</v>
      </c>
      <c r="E717" s="101" t="n">
        <v>74</v>
      </c>
      <c r="F717" s="101" t="s">
        <v>254</v>
      </c>
      <c r="G717" s="101" t="str">
        <f aca="false">E717&amp;""&amp;F717</f>
        <v>74Ge</v>
      </c>
      <c r="H717" s="101" t="n">
        <v>-73422.442</v>
      </c>
      <c r="I717" s="101" t="n">
        <v>10196.24</v>
      </c>
      <c r="J717" s="101" t="n">
        <v>11012.08</v>
      </c>
      <c r="K717" s="101" t="n">
        <v>16979.18</v>
      </c>
      <c r="L717" s="101" t="n">
        <v>19854.9</v>
      </c>
      <c r="M717" s="101" t="n">
        <v>-2562.387</v>
      </c>
      <c r="N717" s="101" t="n">
        <v>-1209.24</v>
      </c>
      <c r="O717" s="101" t="n">
        <v>-6282.65</v>
      </c>
      <c r="P717" s="101" t="n">
        <v>-15118.01</v>
      </c>
      <c r="Q717" s="101" t="n">
        <v>-10541.01</v>
      </c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</row>
    <row r="718" customFormat="false" ht="15.75" hidden="false" customHeight="true" outlineLevel="0" collapsed="false">
      <c r="A718" s="101"/>
      <c r="B718" s="101" t="n">
        <v>8</v>
      </c>
      <c r="C718" s="101" t="n">
        <v>41</v>
      </c>
      <c r="D718" s="101" t="n">
        <v>33</v>
      </c>
      <c r="E718" s="101" t="n">
        <v>74</v>
      </c>
      <c r="F718" s="101" t="s">
        <v>255</v>
      </c>
      <c r="G718" s="101" t="str">
        <f aca="false">E718&amp;""&amp;F718</f>
        <v>74As</v>
      </c>
      <c r="H718" s="101" t="n">
        <v>-70860.055</v>
      </c>
      <c r="I718" s="101" t="n">
        <v>7978.62</v>
      </c>
      <c r="J718" s="101" t="n">
        <v>6851.5</v>
      </c>
      <c r="K718" s="101" t="n">
        <v>18772.89</v>
      </c>
      <c r="L718" s="101" t="n">
        <v>16849.74</v>
      </c>
      <c r="M718" s="101" t="n">
        <v>1353.147</v>
      </c>
      <c r="N718" s="101" t="n">
        <v>-5571.81</v>
      </c>
      <c r="O718" s="101" t="n">
        <v>-4374.84</v>
      </c>
      <c r="P718" s="101" t="n">
        <v>-8449.69</v>
      </c>
      <c r="Q718" s="101" t="n">
        <v>-10703.98</v>
      </c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</row>
    <row r="719" customFormat="false" ht="15.75" hidden="false" customHeight="true" outlineLevel="0" collapsed="false">
      <c r="A719" s="101"/>
      <c r="B719" s="101" t="n">
        <v>6</v>
      </c>
      <c r="C719" s="101" t="n">
        <v>40</v>
      </c>
      <c r="D719" s="101" t="n">
        <v>34</v>
      </c>
      <c r="E719" s="101" t="n">
        <v>74</v>
      </c>
      <c r="F719" s="101" t="s">
        <v>256</v>
      </c>
      <c r="G719" s="101" t="str">
        <f aca="false">E719&amp;""&amp;F719</f>
        <v>74Se</v>
      </c>
      <c r="H719" s="101" t="n">
        <v>-72213.202</v>
      </c>
      <c r="I719" s="101" t="n">
        <v>12057.13</v>
      </c>
      <c r="J719" s="101" t="n">
        <v>8549.42</v>
      </c>
      <c r="K719" s="101" t="n">
        <v>20487.66</v>
      </c>
      <c r="L719" s="101" t="n">
        <v>14205.24</v>
      </c>
      <c r="M719" s="101" t="n">
        <v>-6924.952</v>
      </c>
      <c r="N719" s="101" t="n">
        <v>-9881.37</v>
      </c>
      <c r="O719" s="101" t="n">
        <v>-4076.28</v>
      </c>
      <c r="P719" s="101" t="n">
        <v>-8204.65</v>
      </c>
      <c r="Q719" s="101" t="n">
        <v>-16636.93</v>
      </c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</row>
    <row r="720" customFormat="false" ht="15.75" hidden="false" customHeight="true" outlineLevel="0" collapsed="false">
      <c r="A720" s="101"/>
      <c r="B720" s="101" t="n">
        <v>4</v>
      </c>
      <c r="C720" s="101" t="n">
        <v>39</v>
      </c>
      <c r="D720" s="101" t="n">
        <v>35</v>
      </c>
      <c r="E720" s="101" t="n">
        <v>74</v>
      </c>
      <c r="F720" s="101" t="s">
        <v>257</v>
      </c>
      <c r="G720" s="101" t="str">
        <f aca="false">E720&amp;""&amp;F720</f>
        <v>74Br</v>
      </c>
      <c r="H720" s="101" t="n">
        <v>-65288.249</v>
      </c>
      <c r="I720" s="101" t="n">
        <v>9711.98</v>
      </c>
      <c r="J720" s="101" t="n">
        <v>4349.83</v>
      </c>
      <c r="K720" s="101" t="n">
        <v>22363.56</v>
      </c>
      <c r="L720" s="101" t="n">
        <v>11636.39</v>
      </c>
      <c r="M720" s="101" t="n">
        <v>-2956.415</v>
      </c>
      <c r="N720" s="101" t="n">
        <v>-13372.26</v>
      </c>
      <c r="O720" s="101" t="n">
        <v>-3371.33</v>
      </c>
      <c r="P720" s="101" t="n">
        <v>-1624.47</v>
      </c>
      <c r="Q720" s="101" t="n">
        <v>-16807.82</v>
      </c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</row>
    <row r="721" customFormat="false" ht="15.75" hidden="false" customHeight="true" outlineLevel="0" collapsed="false">
      <c r="A721" s="101"/>
      <c r="B721" s="101" t="n">
        <v>2</v>
      </c>
      <c r="C721" s="101" t="n">
        <v>38</v>
      </c>
      <c r="D721" s="101" t="n">
        <v>36</v>
      </c>
      <c r="E721" s="101" t="n">
        <v>74</v>
      </c>
      <c r="F721" s="101" t="s">
        <v>258</v>
      </c>
      <c r="G721" s="101" t="str">
        <f aca="false">E721&amp;""&amp;F721</f>
        <v>74Kr</v>
      </c>
      <c r="H721" s="101" t="n">
        <v>-62331.834</v>
      </c>
      <c r="I721" s="101" t="n">
        <v>13851.4</v>
      </c>
      <c r="J721" s="101" t="n">
        <v>5973.22</v>
      </c>
      <c r="K721" s="101" t="n">
        <v>24533.89</v>
      </c>
      <c r="L721" s="101" t="n">
        <v>9041.6</v>
      </c>
      <c r="M721" s="101" t="n">
        <v>-10415.849</v>
      </c>
      <c r="N721" s="101" t="n">
        <v>-21504.01</v>
      </c>
      <c r="O721" s="101" t="n">
        <v>-2826.86</v>
      </c>
      <c r="P721" s="101" t="n">
        <v>-1393.42</v>
      </c>
      <c r="Q721" s="101" t="n">
        <v>-24322.01</v>
      </c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</row>
    <row r="722" customFormat="false" ht="15.75" hidden="false" customHeight="true" outlineLevel="0" collapsed="false">
      <c r="A722" s="101"/>
      <c r="B722" s="101" t="n">
        <v>0</v>
      </c>
      <c r="C722" s="101" t="n">
        <v>37</v>
      </c>
      <c r="D722" s="101" t="n">
        <v>37</v>
      </c>
      <c r="E722" s="101" t="n">
        <v>74</v>
      </c>
      <c r="F722" s="101" t="s">
        <v>259</v>
      </c>
      <c r="G722" s="101" t="str">
        <f aca="false">E722&amp;""&amp;F722</f>
        <v>74Rb</v>
      </c>
      <c r="H722" s="101" t="n">
        <v>-51915.985</v>
      </c>
      <c r="I722" s="101" t="n">
        <v>13906.01</v>
      </c>
      <c r="J722" s="101" t="n">
        <v>2653.21</v>
      </c>
      <c r="K722" s="101" t="n">
        <v>29942.01</v>
      </c>
      <c r="L722" s="101" t="n">
        <v>7426.61</v>
      </c>
      <c r="M722" s="101" t="n">
        <v>-11089.01</v>
      </c>
      <c r="N722" s="101"/>
      <c r="O722" s="101" t="n">
        <v>-2915.28</v>
      </c>
      <c r="P722" s="101" t="n">
        <v>4442.63</v>
      </c>
      <c r="Q722" s="101" t="n">
        <v>-28037.01</v>
      </c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</row>
    <row r="723" customFormat="false" ht="15.75" hidden="false" customHeight="true" outlineLevel="0" collapsed="false">
      <c r="A723" s="101"/>
      <c r="B723" s="101" t="n">
        <v>-2</v>
      </c>
      <c r="C723" s="101" t="n">
        <v>36</v>
      </c>
      <c r="D723" s="101" t="n">
        <v>38</v>
      </c>
      <c r="E723" s="101" t="n">
        <v>74</v>
      </c>
      <c r="F723" s="101" t="s">
        <v>260</v>
      </c>
      <c r="G723" s="101" t="str">
        <f aca="false">E723&amp;""&amp;F723</f>
        <v>74Sr</v>
      </c>
      <c r="H723" s="101" t="n">
        <v>-40827.01</v>
      </c>
      <c r="I723" s="101" t="n">
        <v>16948.01</v>
      </c>
      <c r="J723" s="101" t="n">
        <v>2035.01</v>
      </c>
      <c r="K723" s="101"/>
      <c r="L723" s="101" t="n">
        <v>1465.01</v>
      </c>
      <c r="M723" s="101"/>
      <c r="N723" s="101"/>
      <c r="O723" s="101" t="n">
        <v>-2304.01</v>
      </c>
      <c r="P723" s="101" t="n">
        <v>8435.01</v>
      </c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</row>
    <row r="724" customFormat="false" ht="15.75" hidden="false" customHeight="true" outlineLevel="0" collapsed="false">
      <c r="A724" s="101"/>
      <c r="B724" s="101" t="n">
        <v>21</v>
      </c>
      <c r="C724" s="101" t="n">
        <v>48</v>
      </c>
      <c r="D724" s="101" t="n">
        <v>27</v>
      </c>
      <c r="E724" s="101" t="n">
        <v>75</v>
      </c>
      <c r="F724" s="101" t="s">
        <v>249</v>
      </c>
      <c r="G724" s="101" t="str">
        <f aca="false">E724&amp;""&amp;F724</f>
        <v>75Co</v>
      </c>
      <c r="H724" s="101" t="n">
        <v>-29100.01</v>
      </c>
      <c r="I724" s="101" t="n">
        <v>4709.01</v>
      </c>
      <c r="J724" s="101" t="n">
        <v>17153.01</v>
      </c>
      <c r="K724" s="101" t="n">
        <v>8346.01</v>
      </c>
      <c r="L724" s="101"/>
      <c r="M724" s="101" t="n">
        <v>15146.01</v>
      </c>
      <c r="N724" s="101" t="n">
        <v>25371.01</v>
      </c>
      <c r="O724" s="101" t="n">
        <v>-16323.01</v>
      </c>
      <c r="P724" s="101"/>
      <c r="Q724" s="101" t="n">
        <v>11285.01</v>
      </c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</row>
    <row r="725" customFormat="false" ht="15.75" hidden="false" customHeight="true" outlineLevel="0" collapsed="false">
      <c r="A725" s="101"/>
      <c r="B725" s="101" t="n">
        <v>19</v>
      </c>
      <c r="C725" s="101" t="n">
        <v>47</v>
      </c>
      <c r="D725" s="101" t="n">
        <v>28</v>
      </c>
      <c r="E725" s="101" t="n">
        <v>75</v>
      </c>
      <c r="F725" s="101" t="s">
        <v>250</v>
      </c>
      <c r="G725" s="101" t="str">
        <f aca="false">E725&amp;""&amp;F725</f>
        <v>75Ni</v>
      </c>
      <c r="H725" s="101" t="n">
        <v>-44246.01</v>
      </c>
      <c r="I725" s="101" t="n">
        <v>3861.01</v>
      </c>
      <c r="J725" s="101" t="n">
        <v>19072.01</v>
      </c>
      <c r="K725" s="101" t="n">
        <v>10280.01</v>
      </c>
      <c r="L725" s="101" t="n">
        <v>36207.01</v>
      </c>
      <c r="M725" s="101" t="n">
        <v>10225.01</v>
      </c>
      <c r="N725" s="101" t="n">
        <v>18313.01</v>
      </c>
      <c r="O725" s="101" t="n">
        <v>-15671.01</v>
      </c>
      <c r="P725" s="101" t="n">
        <v>-32300.01</v>
      </c>
      <c r="Q725" s="101" t="n">
        <v>3689.01</v>
      </c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</row>
    <row r="726" customFormat="false" ht="15.75" hidden="false" customHeight="true" outlineLevel="0" collapsed="false">
      <c r="A726" s="101"/>
      <c r="B726" s="101" t="n">
        <v>17</v>
      </c>
      <c r="C726" s="101" t="n">
        <v>46</v>
      </c>
      <c r="D726" s="101" t="n">
        <v>29</v>
      </c>
      <c r="E726" s="101" t="n">
        <v>75</v>
      </c>
      <c r="F726" s="101" t="s">
        <v>251</v>
      </c>
      <c r="G726" s="101" t="str">
        <f aca="false">E726&amp;""&amp;F726</f>
        <v>75Cu</v>
      </c>
      <c r="H726" s="101" t="n">
        <v>-54471.341</v>
      </c>
      <c r="I726" s="101" t="n">
        <v>6536.45</v>
      </c>
      <c r="J726" s="101" t="n">
        <v>13304.01</v>
      </c>
      <c r="K726" s="101" t="n">
        <v>11626.54</v>
      </c>
      <c r="L726" s="101" t="n">
        <v>32153.01</v>
      </c>
      <c r="M726" s="101" t="n">
        <v>8087.566</v>
      </c>
      <c r="N726" s="101" t="n">
        <v>13993.24</v>
      </c>
      <c r="O726" s="101" t="n">
        <v>-12526.33</v>
      </c>
      <c r="P726" s="101" t="n">
        <v>-29298.01</v>
      </c>
      <c r="Q726" s="101" t="n">
        <v>3214.05</v>
      </c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</row>
    <row r="727" customFormat="false" ht="15.75" hidden="false" customHeight="true" outlineLevel="0" collapsed="false">
      <c r="A727" s="101"/>
      <c r="B727" s="101" t="n">
        <v>15</v>
      </c>
      <c r="C727" s="101" t="n">
        <v>45</v>
      </c>
      <c r="D727" s="101" t="n">
        <v>30</v>
      </c>
      <c r="E727" s="101" t="n">
        <v>75</v>
      </c>
      <c r="F727" s="101" t="s">
        <v>252</v>
      </c>
      <c r="G727" s="101" t="str">
        <f aca="false">E727&amp;""&amp;F727</f>
        <v>75Zn</v>
      </c>
      <c r="H727" s="101" t="n">
        <v>-62558.908</v>
      </c>
      <c r="I727" s="101" t="n">
        <v>4873.51</v>
      </c>
      <c r="J727" s="101" t="n">
        <v>13841.67</v>
      </c>
      <c r="K727" s="101" t="n">
        <v>13108.14</v>
      </c>
      <c r="L727" s="101" t="n">
        <v>27028.7</v>
      </c>
      <c r="M727" s="101" t="n">
        <v>5905.672</v>
      </c>
      <c r="N727" s="101" t="n">
        <v>9298.06</v>
      </c>
      <c r="O727" s="101" t="n">
        <v>-9577.6</v>
      </c>
      <c r="P727" s="101" t="n">
        <v>-21392.01</v>
      </c>
      <c r="Q727" s="101" t="n">
        <v>-2580.61</v>
      </c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</row>
    <row r="728" customFormat="false" ht="15.75" hidden="false" customHeight="true" outlineLevel="0" collapsed="false">
      <c r="A728" s="101"/>
      <c r="B728" s="101" t="n">
        <v>13</v>
      </c>
      <c r="C728" s="101" t="n">
        <v>44</v>
      </c>
      <c r="D728" s="101" t="n">
        <v>31</v>
      </c>
      <c r="E728" s="101" t="n">
        <v>75</v>
      </c>
      <c r="F728" s="101" t="s">
        <v>253</v>
      </c>
      <c r="G728" s="101" t="str">
        <f aca="false">E728&amp;""&amp;F728</f>
        <v>75Ga</v>
      </c>
      <c r="H728" s="101" t="n">
        <v>-68464.58</v>
      </c>
      <c r="I728" s="101" t="n">
        <v>8486.28</v>
      </c>
      <c r="J728" s="101" t="n">
        <v>9996.84</v>
      </c>
      <c r="K728" s="101" t="n">
        <v>14907.88</v>
      </c>
      <c r="L728" s="101" t="n">
        <v>24055.08</v>
      </c>
      <c r="M728" s="101" t="n">
        <v>3392.385</v>
      </c>
      <c r="N728" s="101" t="n">
        <v>4569.61</v>
      </c>
      <c r="O728" s="101" t="n">
        <v>-8178.37</v>
      </c>
      <c r="P728" s="101" t="n">
        <v>-19747.35</v>
      </c>
      <c r="Q728" s="101" t="n">
        <v>-3113.45</v>
      </c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</row>
    <row r="729" customFormat="false" ht="15.75" hidden="false" customHeight="true" outlineLevel="0" collapsed="false">
      <c r="A729" s="101"/>
      <c r="B729" s="101" t="n">
        <v>11</v>
      </c>
      <c r="C729" s="101" t="n">
        <v>43</v>
      </c>
      <c r="D729" s="101" t="n">
        <v>32</v>
      </c>
      <c r="E729" s="101" t="n">
        <v>75</v>
      </c>
      <c r="F729" s="101" t="s">
        <v>254</v>
      </c>
      <c r="G729" s="101" t="str">
        <f aca="false">E729&amp;""&amp;F729</f>
        <v>75Ge</v>
      </c>
      <c r="H729" s="101" t="n">
        <v>-71856.965</v>
      </c>
      <c r="I729" s="101" t="n">
        <v>6505.84</v>
      </c>
      <c r="J729" s="101" t="n">
        <v>11096.32</v>
      </c>
      <c r="K729" s="101" t="n">
        <v>16702.08</v>
      </c>
      <c r="L729" s="101" t="n">
        <v>20841.5</v>
      </c>
      <c r="M729" s="101" t="n">
        <v>1177.226</v>
      </c>
      <c r="N729" s="101" t="n">
        <v>312.52</v>
      </c>
      <c r="O729" s="101" t="n">
        <v>-6953.11</v>
      </c>
      <c r="P729" s="101" t="n">
        <v>-13389.22</v>
      </c>
      <c r="Q729" s="101" t="n">
        <v>-9068.23</v>
      </c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</row>
    <row r="730" customFormat="false" ht="15.75" hidden="false" customHeight="true" outlineLevel="0" collapsed="false">
      <c r="A730" s="101"/>
      <c r="B730" s="101" t="n">
        <v>9</v>
      </c>
      <c r="C730" s="101" t="n">
        <v>42</v>
      </c>
      <c r="D730" s="101" t="n">
        <v>33</v>
      </c>
      <c r="E730" s="101" t="n">
        <v>75</v>
      </c>
      <c r="F730" s="101" t="s">
        <v>255</v>
      </c>
      <c r="G730" s="101" t="str">
        <f aca="false">E730&amp;""&amp;F730</f>
        <v>75As</v>
      </c>
      <c r="H730" s="101" t="n">
        <v>-73034.19</v>
      </c>
      <c r="I730" s="101" t="n">
        <v>10245.45</v>
      </c>
      <c r="J730" s="101" t="n">
        <v>6900.72</v>
      </c>
      <c r="K730" s="101" t="n">
        <v>18224.08</v>
      </c>
      <c r="L730" s="101" t="n">
        <v>17912.8</v>
      </c>
      <c r="M730" s="101" t="n">
        <v>-864.709</v>
      </c>
      <c r="N730" s="101" t="n">
        <v>-3927.07</v>
      </c>
      <c r="O730" s="101" t="n">
        <v>-5320.01</v>
      </c>
      <c r="P730" s="101" t="n">
        <v>-12273.54</v>
      </c>
      <c r="Q730" s="101" t="n">
        <v>-8892.31</v>
      </c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</row>
    <row r="731" customFormat="false" ht="15.75" hidden="false" customHeight="true" outlineLevel="0" collapsed="false">
      <c r="A731" s="101"/>
      <c r="B731" s="101" t="n">
        <v>7</v>
      </c>
      <c r="C731" s="101" t="n">
        <v>41</v>
      </c>
      <c r="D731" s="101" t="n">
        <v>34</v>
      </c>
      <c r="E731" s="101" t="n">
        <v>75</v>
      </c>
      <c r="F731" s="101" t="s">
        <v>256</v>
      </c>
      <c r="G731" s="101" t="str">
        <f aca="false">E731&amp;""&amp;F731</f>
        <v>75Se</v>
      </c>
      <c r="H731" s="101" t="n">
        <v>-72169.481</v>
      </c>
      <c r="I731" s="101" t="n">
        <v>8027.6</v>
      </c>
      <c r="J731" s="101" t="n">
        <v>8598.4</v>
      </c>
      <c r="K731" s="101" t="n">
        <v>20084.73</v>
      </c>
      <c r="L731" s="101" t="n">
        <v>15449.9</v>
      </c>
      <c r="M731" s="101" t="n">
        <v>-3062.363</v>
      </c>
      <c r="N731" s="101" t="n">
        <v>-7845.86</v>
      </c>
      <c r="O731" s="101" t="n">
        <v>-4687.94</v>
      </c>
      <c r="P731" s="101" t="n">
        <v>-6036.01</v>
      </c>
      <c r="Q731" s="101" t="n">
        <v>-14952.55</v>
      </c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</row>
    <row r="732" customFormat="false" ht="15.75" hidden="false" customHeight="true" outlineLevel="0" collapsed="false">
      <c r="A732" s="101"/>
      <c r="B732" s="101" t="n">
        <v>5</v>
      </c>
      <c r="C732" s="101" t="n">
        <v>40</v>
      </c>
      <c r="D732" s="101" t="n">
        <v>35</v>
      </c>
      <c r="E732" s="101" t="n">
        <v>75</v>
      </c>
      <c r="F732" s="101" t="s">
        <v>257</v>
      </c>
      <c r="G732" s="101" t="str">
        <f aca="false">E732&amp;""&amp;F732</f>
        <v>75Br</v>
      </c>
      <c r="H732" s="101" t="n">
        <v>-69107.118</v>
      </c>
      <c r="I732" s="101" t="n">
        <v>11890.19</v>
      </c>
      <c r="J732" s="101" t="n">
        <v>4182.89</v>
      </c>
      <c r="K732" s="101" t="n">
        <v>21602.17</v>
      </c>
      <c r="L732" s="101" t="n">
        <v>12732.31</v>
      </c>
      <c r="M732" s="101" t="n">
        <v>-4783.495</v>
      </c>
      <c r="N732" s="101" t="n">
        <v>-11888.42</v>
      </c>
      <c r="O732" s="101" t="n">
        <v>-3638.98</v>
      </c>
      <c r="P732" s="101" t="n">
        <v>-5536.03</v>
      </c>
      <c r="Q732" s="101" t="n">
        <v>-14846.6</v>
      </c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</row>
    <row r="733" customFormat="false" ht="15.75" hidden="false" customHeight="true" outlineLevel="0" collapsed="false">
      <c r="A733" s="101"/>
      <c r="B733" s="101" t="n">
        <v>3</v>
      </c>
      <c r="C733" s="101" t="n">
        <v>39</v>
      </c>
      <c r="D733" s="101" t="n">
        <v>36</v>
      </c>
      <c r="E733" s="101" t="n">
        <v>75</v>
      </c>
      <c r="F733" s="101" t="s">
        <v>258</v>
      </c>
      <c r="G733" s="101" t="str">
        <f aca="false">E733&amp;""&amp;F733</f>
        <v>75Kr</v>
      </c>
      <c r="H733" s="101" t="n">
        <v>-64323.623</v>
      </c>
      <c r="I733" s="101" t="n">
        <v>10063.11</v>
      </c>
      <c r="J733" s="101" t="n">
        <v>6324.34</v>
      </c>
      <c r="K733" s="101" t="n">
        <v>23914.51</v>
      </c>
      <c r="L733" s="101" t="n">
        <v>10674.18</v>
      </c>
      <c r="M733" s="101" t="n">
        <v>-7104.929</v>
      </c>
      <c r="N733" s="101" t="n">
        <v>-17704.93</v>
      </c>
      <c r="O733" s="101" t="n">
        <v>-3602.03</v>
      </c>
      <c r="P733" s="101" t="n">
        <v>600.61</v>
      </c>
      <c r="Q733" s="101" t="n">
        <v>-20478.95</v>
      </c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</row>
    <row r="734" customFormat="false" ht="15.75" hidden="false" customHeight="true" outlineLevel="0" collapsed="false">
      <c r="A734" s="101"/>
      <c r="B734" s="101" t="n">
        <v>1</v>
      </c>
      <c r="C734" s="101" t="n">
        <v>38</v>
      </c>
      <c r="D734" s="101" t="n">
        <v>37</v>
      </c>
      <c r="E734" s="101" t="n">
        <v>75</v>
      </c>
      <c r="F734" s="101" t="s">
        <v>259</v>
      </c>
      <c r="G734" s="101" t="str">
        <f aca="false">E734&amp;""&amp;F734</f>
        <v>75Rb</v>
      </c>
      <c r="H734" s="101" t="n">
        <v>-57218.694</v>
      </c>
      <c r="I734" s="101" t="n">
        <v>13374.03</v>
      </c>
      <c r="J734" s="101" t="n">
        <v>2175.83</v>
      </c>
      <c r="K734" s="101" t="n">
        <v>27280.01</v>
      </c>
      <c r="L734" s="101" t="n">
        <v>8149.05</v>
      </c>
      <c r="M734" s="101" t="n">
        <v>-10600</v>
      </c>
      <c r="N734" s="101"/>
      <c r="O734" s="101" t="n">
        <v>-3141.19</v>
      </c>
      <c r="P734" s="101" t="n">
        <v>780.58</v>
      </c>
      <c r="Q734" s="101" t="n">
        <v>-24463.01</v>
      </c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</row>
    <row r="735" customFormat="false" ht="15.75" hidden="false" customHeight="true" outlineLevel="0" collapsed="false">
      <c r="A735" s="101"/>
      <c r="B735" s="101" t="n">
        <v>-1</v>
      </c>
      <c r="C735" s="101" t="n">
        <v>37</v>
      </c>
      <c r="D735" s="101" t="n">
        <v>38</v>
      </c>
      <c r="E735" s="101" t="n">
        <v>75</v>
      </c>
      <c r="F735" s="101" t="s">
        <v>260</v>
      </c>
      <c r="G735" s="101" t="str">
        <f aca="false">E735&amp;""&amp;F735</f>
        <v>75Sr</v>
      </c>
      <c r="H735" s="101" t="n">
        <v>-46618.694</v>
      </c>
      <c r="I735" s="101" t="n">
        <v>13863.01</v>
      </c>
      <c r="J735" s="101" t="n">
        <v>1991.68</v>
      </c>
      <c r="K735" s="101" t="n">
        <v>30811.01</v>
      </c>
      <c r="L735" s="101" t="n">
        <v>4644.88</v>
      </c>
      <c r="M735" s="101"/>
      <c r="N735" s="101"/>
      <c r="O735" s="101" t="n">
        <v>-2716.4</v>
      </c>
      <c r="P735" s="101" t="n">
        <v>8424.17</v>
      </c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</row>
    <row r="736" customFormat="false" ht="15.75" hidden="false" customHeight="true" outlineLevel="0" collapsed="false">
      <c r="A736" s="101"/>
      <c r="B736" s="101" t="n">
        <v>22</v>
      </c>
      <c r="C736" s="101" t="n">
        <v>49</v>
      </c>
      <c r="D736" s="101" t="n">
        <v>27</v>
      </c>
      <c r="E736" s="101" t="n">
        <v>76</v>
      </c>
      <c r="F736" s="101" t="s">
        <v>249</v>
      </c>
      <c r="G736" s="101" t="str">
        <f aca="false">E736&amp;""&amp;F736</f>
        <v>76Co</v>
      </c>
      <c r="H736" s="101" t="n">
        <v>-24098.01</v>
      </c>
      <c r="I736" s="101" t="n">
        <v>3069.01</v>
      </c>
      <c r="J736" s="101"/>
      <c r="K736" s="101" t="n">
        <v>7778.01</v>
      </c>
      <c r="L736" s="101"/>
      <c r="M736" s="101" t="n">
        <v>17512.01</v>
      </c>
      <c r="N736" s="101" t="n">
        <v>26878.01</v>
      </c>
      <c r="O736" s="101"/>
      <c r="P736" s="101"/>
      <c r="Q736" s="101" t="n">
        <v>12077.01</v>
      </c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</row>
    <row r="737" customFormat="false" ht="15.75" hidden="false" customHeight="true" outlineLevel="0" collapsed="false">
      <c r="A737" s="101"/>
      <c r="B737" s="101" t="n">
        <v>20</v>
      </c>
      <c r="C737" s="101" t="n">
        <v>48</v>
      </c>
      <c r="D737" s="101" t="n">
        <v>28</v>
      </c>
      <c r="E737" s="101" t="n">
        <v>76</v>
      </c>
      <c r="F737" s="101" t="s">
        <v>250</v>
      </c>
      <c r="G737" s="101" t="str">
        <f aca="false">E737&amp;""&amp;F737</f>
        <v>76Ni</v>
      </c>
      <c r="H737" s="101" t="n">
        <v>-41610.01</v>
      </c>
      <c r="I737" s="101" t="n">
        <v>5435.01</v>
      </c>
      <c r="J737" s="101" t="n">
        <v>19799.01</v>
      </c>
      <c r="K737" s="101" t="n">
        <v>9296.01</v>
      </c>
      <c r="L737" s="101" t="n">
        <v>36952.01</v>
      </c>
      <c r="M737" s="101" t="n">
        <v>9366.01</v>
      </c>
      <c r="N737" s="101" t="n">
        <v>20693.01</v>
      </c>
      <c r="O737" s="101" t="n">
        <v>-15932.01</v>
      </c>
      <c r="P737" s="101"/>
      <c r="Q737" s="101" t="n">
        <v>4790.01</v>
      </c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</row>
    <row r="738" customFormat="false" ht="15.75" hidden="false" customHeight="true" outlineLevel="0" collapsed="false">
      <c r="A738" s="101"/>
      <c r="B738" s="101" t="n">
        <v>18</v>
      </c>
      <c r="C738" s="101" t="n">
        <v>47</v>
      </c>
      <c r="D738" s="101" t="n">
        <v>29</v>
      </c>
      <c r="E738" s="101" t="n">
        <v>76</v>
      </c>
      <c r="F738" s="101" t="s">
        <v>251</v>
      </c>
      <c r="G738" s="101" t="str">
        <f aca="false">E738&amp;""&amp;F738</f>
        <v>76Cu</v>
      </c>
      <c r="H738" s="101" t="n">
        <v>-50975.985</v>
      </c>
      <c r="I738" s="101" t="n">
        <v>4575.96</v>
      </c>
      <c r="J738" s="101" t="n">
        <v>14019.01</v>
      </c>
      <c r="K738" s="101" t="n">
        <v>11112.41</v>
      </c>
      <c r="L738" s="101" t="n">
        <v>33091.01</v>
      </c>
      <c r="M738" s="101" t="n">
        <v>11327.031</v>
      </c>
      <c r="N738" s="101" t="n">
        <v>15320.65</v>
      </c>
      <c r="O738" s="101" t="n">
        <v>-13617.01</v>
      </c>
      <c r="P738" s="101" t="n">
        <v>-29165.01</v>
      </c>
      <c r="Q738" s="101" t="n">
        <v>3511.61</v>
      </c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</row>
    <row r="739" customFormat="false" ht="15.75" hidden="false" customHeight="true" outlineLevel="0" collapsed="false">
      <c r="A739" s="101"/>
      <c r="B739" s="101" t="n">
        <v>16</v>
      </c>
      <c r="C739" s="101" t="n">
        <v>46</v>
      </c>
      <c r="D739" s="101" t="n">
        <v>30</v>
      </c>
      <c r="E739" s="101" t="n">
        <v>76</v>
      </c>
      <c r="F739" s="101" t="s">
        <v>252</v>
      </c>
      <c r="G739" s="101" t="str">
        <f aca="false">E739&amp;""&amp;F739</f>
        <v>76Zn</v>
      </c>
      <c r="H739" s="101" t="n">
        <v>-62303.016</v>
      </c>
      <c r="I739" s="101" t="n">
        <v>7815.42</v>
      </c>
      <c r="J739" s="101" t="n">
        <v>15120.64</v>
      </c>
      <c r="K739" s="101" t="n">
        <v>12688.94</v>
      </c>
      <c r="L739" s="101" t="n">
        <v>28425.01</v>
      </c>
      <c r="M739" s="101" t="n">
        <v>3993.624</v>
      </c>
      <c r="N739" s="101" t="n">
        <v>10909.87</v>
      </c>
      <c r="O739" s="101" t="n">
        <v>-10501.87</v>
      </c>
      <c r="P739" s="101" t="n">
        <v>-25346.01</v>
      </c>
      <c r="Q739" s="101" t="n">
        <v>-1909.75</v>
      </c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</row>
    <row r="740" customFormat="false" ht="15.75" hidden="false" customHeight="true" outlineLevel="0" collapsed="false">
      <c r="A740" s="101"/>
      <c r="B740" s="101" t="n">
        <v>14</v>
      </c>
      <c r="C740" s="101" t="n">
        <v>45</v>
      </c>
      <c r="D740" s="101" t="n">
        <v>31</v>
      </c>
      <c r="E740" s="101" t="n">
        <v>76</v>
      </c>
      <c r="F740" s="101" t="s">
        <v>253</v>
      </c>
      <c r="G740" s="101" t="str">
        <f aca="false">E740&amp;""&amp;F740</f>
        <v>76Ga</v>
      </c>
      <c r="H740" s="101" t="n">
        <v>-66296.639</v>
      </c>
      <c r="I740" s="101" t="n">
        <v>5903.38</v>
      </c>
      <c r="J740" s="101" t="n">
        <v>11026.7</v>
      </c>
      <c r="K740" s="101" t="n">
        <v>14389.66</v>
      </c>
      <c r="L740" s="101" t="n">
        <v>24868.38</v>
      </c>
      <c r="M740" s="101" t="n">
        <v>6916.25</v>
      </c>
      <c r="N740" s="101" t="n">
        <v>5994.73</v>
      </c>
      <c r="O740" s="101" t="n">
        <v>-8938.56</v>
      </c>
      <c r="P740" s="101" t="n">
        <v>-19114.27</v>
      </c>
      <c r="Q740" s="101" t="n">
        <v>-2510.99</v>
      </c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</row>
    <row r="741" customFormat="false" ht="15.75" hidden="false" customHeight="true" outlineLevel="0" collapsed="false">
      <c r="A741" s="101"/>
      <c r="B741" s="101" t="n">
        <v>12</v>
      </c>
      <c r="C741" s="101" t="n">
        <v>44</v>
      </c>
      <c r="D741" s="101" t="n">
        <v>32</v>
      </c>
      <c r="E741" s="101" t="n">
        <v>76</v>
      </c>
      <c r="F741" s="101" t="s">
        <v>254</v>
      </c>
      <c r="G741" s="101" t="str">
        <f aca="false">E741&amp;""&amp;F741</f>
        <v>76Ge</v>
      </c>
      <c r="H741" s="101" t="n">
        <v>-73212.889</v>
      </c>
      <c r="I741" s="101" t="n">
        <v>9427.24</v>
      </c>
      <c r="J741" s="101" t="n">
        <v>12037.28</v>
      </c>
      <c r="K741" s="101" t="n">
        <v>15933.08</v>
      </c>
      <c r="L741" s="101" t="n">
        <v>22034.12</v>
      </c>
      <c r="M741" s="101" t="n">
        <v>-921.517</v>
      </c>
      <c r="N741" s="101" t="n">
        <v>2039.06</v>
      </c>
      <c r="O741" s="101" t="n">
        <v>-7492.32</v>
      </c>
      <c r="P741" s="101" t="n">
        <v>-17942.95</v>
      </c>
      <c r="Q741" s="101" t="n">
        <v>-8250.02</v>
      </c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</row>
    <row r="742" customFormat="false" ht="15.75" hidden="false" customHeight="true" outlineLevel="0" collapsed="false">
      <c r="A742" s="101"/>
      <c r="B742" s="101" t="n">
        <v>10</v>
      </c>
      <c r="C742" s="101" t="n">
        <v>43</v>
      </c>
      <c r="D742" s="101" t="n">
        <v>33</v>
      </c>
      <c r="E742" s="101" t="n">
        <v>76</v>
      </c>
      <c r="F742" s="101" t="s">
        <v>255</v>
      </c>
      <c r="G742" s="101" t="str">
        <f aca="false">E742&amp;""&amp;F742</f>
        <v>76As</v>
      </c>
      <c r="H742" s="101" t="n">
        <v>-72291.372</v>
      </c>
      <c r="I742" s="101" t="n">
        <v>7328.5</v>
      </c>
      <c r="J742" s="101" t="n">
        <v>7723.38</v>
      </c>
      <c r="K742" s="101" t="n">
        <v>17573.95</v>
      </c>
      <c r="L742" s="101" t="n">
        <v>18819.7</v>
      </c>
      <c r="M742" s="101" t="n">
        <v>2960.578</v>
      </c>
      <c r="N742" s="101" t="n">
        <v>-2002.3</v>
      </c>
      <c r="O742" s="101" t="n">
        <v>-6128.03</v>
      </c>
      <c r="P742" s="101" t="n">
        <v>-11115.76</v>
      </c>
      <c r="Q742" s="101" t="n">
        <v>-8193.21</v>
      </c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</row>
    <row r="743" customFormat="false" ht="15.75" hidden="false" customHeight="true" outlineLevel="0" collapsed="false">
      <c r="A743" s="101"/>
      <c r="B743" s="101" t="n">
        <v>8</v>
      </c>
      <c r="C743" s="101" t="n">
        <v>42</v>
      </c>
      <c r="D743" s="101" t="n">
        <v>34</v>
      </c>
      <c r="E743" s="101" t="n">
        <v>76</v>
      </c>
      <c r="F743" s="101" t="s">
        <v>256</v>
      </c>
      <c r="G743" s="101" t="str">
        <f aca="false">E743&amp;""&amp;F743</f>
        <v>76Se</v>
      </c>
      <c r="H743" s="101" t="n">
        <v>-75251.95</v>
      </c>
      <c r="I743" s="101" t="n">
        <v>11153.79</v>
      </c>
      <c r="J743" s="101" t="n">
        <v>9506.73</v>
      </c>
      <c r="K743" s="101" t="n">
        <v>19181.38</v>
      </c>
      <c r="L743" s="101" t="n">
        <v>16407.45</v>
      </c>
      <c r="M743" s="101" t="n">
        <v>-4962.881</v>
      </c>
      <c r="N743" s="101" t="n">
        <v>-6237.81</v>
      </c>
      <c r="O743" s="101" t="n">
        <v>-5090.96</v>
      </c>
      <c r="P743" s="101" t="n">
        <v>-10683.96</v>
      </c>
      <c r="Q743" s="101" t="n">
        <v>-14216.15</v>
      </c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</row>
    <row r="744" customFormat="false" ht="15.75" hidden="false" customHeight="true" outlineLevel="0" collapsed="false">
      <c r="A744" s="101"/>
      <c r="B744" s="101" t="n">
        <v>6</v>
      </c>
      <c r="C744" s="101" t="n">
        <v>41</v>
      </c>
      <c r="D744" s="101" t="n">
        <v>35</v>
      </c>
      <c r="E744" s="101" t="n">
        <v>76</v>
      </c>
      <c r="F744" s="101" t="s">
        <v>257</v>
      </c>
      <c r="G744" s="101" t="str">
        <f aca="false">E744&amp;""&amp;F744</f>
        <v>76Br</v>
      </c>
      <c r="H744" s="101" t="n">
        <v>-70289.069</v>
      </c>
      <c r="I744" s="101" t="n">
        <v>9253.27</v>
      </c>
      <c r="J744" s="101" t="n">
        <v>5408.56</v>
      </c>
      <c r="K744" s="101" t="n">
        <v>21143.45</v>
      </c>
      <c r="L744" s="101" t="n">
        <v>14006.96</v>
      </c>
      <c r="M744" s="101" t="n">
        <v>-1274.931</v>
      </c>
      <c r="N744" s="101" t="n">
        <v>-9809.99</v>
      </c>
      <c r="O744" s="101" t="n">
        <v>-4484.19</v>
      </c>
      <c r="P744" s="101" t="n">
        <v>-4543.85</v>
      </c>
      <c r="Q744" s="101" t="n">
        <v>-14036.76</v>
      </c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</row>
    <row r="745" customFormat="false" ht="15.75" hidden="false" customHeight="true" outlineLevel="0" collapsed="false">
      <c r="A745" s="101"/>
      <c r="B745" s="101" t="n">
        <v>4</v>
      </c>
      <c r="C745" s="101" t="n">
        <v>40</v>
      </c>
      <c r="D745" s="101" t="n">
        <v>36</v>
      </c>
      <c r="E745" s="101" t="n">
        <v>76</v>
      </c>
      <c r="F745" s="101" t="s">
        <v>258</v>
      </c>
      <c r="G745" s="101" t="str">
        <f aca="false">E745&amp;""&amp;F745</f>
        <v>76Kr</v>
      </c>
      <c r="H745" s="101" t="n">
        <v>-69014.137</v>
      </c>
      <c r="I745" s="101" t="n">
        <v>12761.83</v>
      </c>
      <c r="J745" s="101" t="n">
        <v>7195.99</v>
      </c>
      <c r="K745" s="101" t="n">
        <v>22824.94</v>
      </c>
      <c r="L745" s="101" t="n">
        <v>11378.88</v>
      </c>
      <c r="M745" s="101" t="n">
        <v>-8535.057</v>
      </c>
      <c r="N745" s="101" t="n">
        <v>-14766.5</v>
      </c>
      <c r="O745" s="101" t="n">
        <v>-3570.87</v>
      </c>
      <c r="P745" s="101" t="n">
        <v>-4133.63</v>
      </c>
      <c r="Q745" s="101" t="n">
        <v>-19866.76</v>
      </c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</row>
    <row r="746" customFormat="false" ht="15.75" hidden="false" customHeight="true" outlineLevel="0" collapsed="false">
      <c r="A746" s="101"/>
      <c r="B746" s="101" t="n">
        <v>2</v>
      </c>
      <c r="C746" s="101" t="n">
        <v>39</v>
      </c>
      <c r="D746" s="101" t="n">
        <v>37</v>
      </c>
      <c r="E746" s="101" t="n">
        <v>76</v>
      </c>
      <c r="F746" s="101" t="s">
        <v>259</v>
      </c>
      <c r="G746" s="101" t="str">
        <f aca="false">E746&amp;""&amp;F746</f>
        <v>76Rb</v>
      </c>
      <c r="H746" s="101" t="n">
        <v>-60479.081</v>
      </c>
      <c r="I746" s="101" t="n">
        <v>11331.7</v>
      </c>
      <c r="J746" s="101" t="n">
        <v>3444.43</v>
      </c>
      <c r="K746" s="101" t="n">
        <v>24705.73</v>
      </c>
      <c r="L746" s="101" t="n">
        <v>9768.77</v>
      </c>
      <c r="M746" s="101" t="n">
        <v>-6231.442</v>
      </c>
      <c r="N746" s="101" t="n">
        <v>-21878.01</v>
      </c>
      <c r="O746" s="101" t="n">
        <v>-3836.68</v>
      </c>
      <c r="P746" s="101" t="n">
        <v>1339.07</v>
      </c>
      <c r="Q746" s="101" t="n">
        <v>-21931.7</v>
      </c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</row>
    <row r="747" customFormat="false" ht="15.75" hidden="false" customHeight="true" outlineLevel="0" collapsed="false">
      <c r="A747" s="101"/>
      <c r="B747" s="101" t="n">
        <v>0</v>
      </c>
      <c r="C747" s="101" t="n">
        <v>38</v>
      </c>
      <c r="D747" s="101" t="n">
        <v>38</v>
      </c>
      <c r="E747" s="101" t="n">
        <v>76</v>
      </c>
      <c r="F747" s="101" t="s">
        <v>260</v>
      </c>
      <c r="G747" s="101" t="str">
        <f aca="false">E747&amp;""&amp;F747</f>
        <v>76Sr</v>
      </c>
      <c r="H747" s="101" t="n">
        <v>-54247.638</v>
      </c>
      <c r="I747" s="101" t="n">
        <v>15700.26</v>
      </c>
      <c r="J747" s="101" t="n">
        <v>4317.91</v>
      </c>
      <c r="K747" s="101" t="n">
        <v>29563.01</v>
      </c>
      <c r="L747" s="101" t="n">
        <v>6493.75</v>
      </c>
      <c r="M747" s="101" t="n">
        <v>-15647.01</v>
      </c>
      <c r="N747" s="101"/>
      <c r="O747" s="101" t="n">
        <v>-2731.98</v>
      </c>
      <c r="P747" s="101" t="n">
        <v>2787.01</v>
      </c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</row>
    <row r="748" customFormat="false" ht="15.75" hidden="false" customHeight="true" outlineLevel="0" collapsed="false">
      <c r="A748" s="101"/>
      <c r="B748" s="101" t="n">
        <v>-2</v>
      </c>
      <c r="C748" s="101" t="n">
        <v>37</v>
      </c>
      <c r="D748" s="101" t="n">
        <v>39</v>
      </c>
      <c r="E748" s="101" t="n">
        <v>76</v>
      </c>
      <c r="F748" s="101" t="s">
        <v>261</v>
      </c>
      <c r="G748" s="101" t="str">
        <f aca="false">E748&amp;""&amp;F748</f>
        <v>76Y</v>
      </c>
      <c r="H748" s="101" t="n">
        <v>-38601.01</v>
      </c>
      <c r="I748" s="101"/>
      <c r="J748" s="101" t="n">
        <v>-729.01</v>
      </c>
      <c r="K748" s="101"/>
      <c r="L748" s="101" t="n">
        <v>1263.01</v>
      </c>
      <c r="M748" s="101"/>
      <c r="N748" s="101"/>
      <c r="O748" s="101" t="n">
        <v>-2909.01</v>
      </c>
      <c r="P748" s="101" t="n">
        <v>11329.01</v>
      </c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</row>
    <row r="749" customFormat="false" ht="15.75" hidden="false" customHeight="true" outlineLevel="0" collapsed="false">
      <c r="A749" s="101"/>
      <c r="B749" s="101" t="n">
        <v>21</v>
      </c>
      <c r="C749" s="101" t="n">
        <v>49</v>
      </c>
      <c r="D749" s="101" t="n">
        <v>28</v>
      </c>
      <c r="E749" s="101" t="n">
        <v>77</v>
      </c>
      <c r="F749" s="101" t="s">
        <v>250</v>
      </c>
      <c r="G749" s="101" t="str">
        <f aca="false">E749&amp;""&amp;F749</f>
        <v>77Ni</v>
      </c>
      <c r="H749" s="101" t="n">
        <v>-36747.01</v>
      </c>
      <c r="I749" s="101" t="n">
        <v>3209.01</v>
      </c>
      <c r="J749" s="101" t="n">
        <v>19939.01</v>
      </c>
      <c r="K749" s="101" t="n">
        <v>8644.01</v>
      </c>
      <c r="L749" s="101"/>
      <c r="M749" s="101" t="n">
        <v>11765.01</v>
      </c>
      <c r="N749" s="101" t="n">
        <v>22042.01</v>
      </c>
      <c r="O749" s="101" t="n">
        <v>-16556.01</v>
      </c>
      <c r="P749" s="101"/>
      <c r="Q749" s="101" t="n">
        <v>6157.01</v>
      </c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</row>
    <row r="750" customFormat="false" ht="15.75" hidden="false" customHeight="true" outlineLevel="0" collapsed="false">
      <c r="A750" s="101"/>
      <c r="B750" s="101" t="n">
        <v>19</v>
      </c>
      <c r="C750" s="101" t="n">
        <v>48</v>
      </c>
      <c r="D750" s="101" t="n">
        <v>29</v>
      </c>
      <c r="E750" s="101" t="n">
        <v>77</v>
      </c>
      <c r="F750" s="101" t="s">
        <v>251</v>
      </c>
      <c r="G750" s="101" t="str">
        <f aca="false">E750&amp;""&amp;F750</f>
        <v>77Cu</v>
      </c>
      <c r="H750" s="101" t="n">
        <v>-48512.01</v>
      </c>
      <c r="I750" s="101" t="n">
        <v>5608.01</v>
      </c>
      <c r="J750" s="101" t="n">
        <v>14191.01</v>
      </c>
      <c r="K750" s="101" t="n">
        <v>10184.01</v>
      </c>
      <c r="L750" s="101" t="n">
        <v>33990.01</v>
      </c>
      <c r="M750" s="101" t="n">
        <v>10277.01</v>
      </c>
      <c r="N750" s="101" t="n">
        <v>17480.01</v>
      </c>
      <c r="O750" s="101" t="n">
        <v>-14041.01</v>
      </c>
      <c r="P750" s="101" t="n">
        <v>-31703.01</v>
      </c>
      <c r="Q750" s="101" t="n">
        <v>5719.01</v>
      </c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</row>
    <row r="751" customFormat="false" ht="15.75" hidden="false" customHeight="true" outlineLevel="0" collapsed="false">
      <c r="A751" s="101"/>
      <c r="B751" s="101" t="n">
        <v>17</v>
      </c>
      <c r="C751" s="101" t="n">
        <v>47</v>
      </c>
      <c r="D751" s="101" t="n">
        <v>30</v>
      </c>
      <c r="E751" s="101" t="n">
        <v>77</v>
      </c>
      <c r="F751" s="101" t="s">
        <v>252</v>
      </c>
      <c r="G751" s="101" t="str">
        <f aca="false">E751&amp;""&amp;F751</f>
        <v>77Zn</v>
      </c>
      <c r="H751" s="101" t="n">
        <v>-58789.195</v>
      </c>
      <c r="I751" s="101" t="n">
        <v>4557.5</v>
      </c>
      <c r="J751" s="101" t="n">
        <v>15102.18</v>
      </c>
      <c r="K751" s="101" t="n">
        <v>12372.92</v>
      </c>
      <c r="L751" s="101" t="n">
        <v>29121.01</v>
      </c>
      <c r="M751" s="101" t="n">
        <v>7203.149</v>
      </c>
      <c r="N751" s="101" t="n">
        <v>12423.67</v>
      </c>
      <c r="O751" s="101" t="n">
        <v>-11105.96</v>
      </c>
      <c r="P751" s="101" t="n">
        <v>-24468.01</v>
      </c>
      <c r="Q751" s="101" t="n">
        <v>-563.87</v>
      </c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</row>
    <row r="752" customFormat="false" ht="15.75" hidden="false" customHeight="true" outlineLevel="0" collapsed="false">
      <c r="A752" s="101"/>
      <c r="B752" s="101" t="n">
        <v>15</v>
      </c>
      <c r="C752" s="101" t="n">
        <v>46</v>
      </c>
      <c r="D752" s="101" t="n">
        <v>31</v>
      </c>
      <c r="E752" s="101" t="n">
        <v>77</v>
      </c>
      <c r="F752" s="101" t="s">
        <v>253</v>
      </c>
      <c r="G752" s="101" t="str">
        <f aca="false">E752&amp;""&amp;F752</f>
        <v>77Ga</v>
      </c>
      <c r="H752" s="101" t="n">
        <v>-65992.344</v>
      </c>
      <c r="I752" s="101" t="n">
        <v>7767.02</v>
      </c>
      <c r="J752" s="101" t="n">
        <v>10978.3</v>
      </c>
      <c r="K752" s="101" t="n">
        <v>13670.4</v>
      </c>
      <c r="L752" s="101" t="n">
        <v>26098.94</v>
      </c>
      <c r="M752" s="101" t="n">
        <v>5220.518</v>
      </c>
      <c r="N752" s="101" t="n">
        <v>7923.98</v>
      </c>
      <c r="O752" s="101" t="n">
        <v>-9429.82</v>
      </c>
      <c r="P752" s="101" t="n">
        <v>-22305.33</v>
      </c>
      <c r="Q752" s="101" t="n">
        <v>-850.77</v>
      </c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</row>
    <row r="753" customFormat="false" ht="15.75" hidden="false" customHeight="true" outlineLevel="0" collapsed="false">
      <c r="A753" s="101"/>
      <c r="B753" s="101" t="n">
        <v>13</v>
      </c>
      <c r="C753" s="101" t="n">
        <v>45</v>
      </c>
      <c r="D753" s="101" t="n">
        <v>32</v>
      </c>
      <c r="E753" s="101" t="n">
        <v>77</v>
      </c>
      <c r="F753" s="101" t="s">
        <v>254</v>
      </c>
      <c r="G753" s="101" t="str">
        <f aca="false">E753&amp;""&amp;F753</f>
        <v>77Ge</v>
      </c>
      <c r="H753" s="101" t="n">
        <v>-71212.862</v>
      </c>
      <c r="I753" s="101" t="n">
        <v>6071.29</v>
      </c>
      <c r="J753" s="101" t="n">
        <v>12205.19</v>
      </c>
      <c r="K753" s="101" t="n">
        <v>15498.53</v>
      </c>
      <c r="L753" s="101" t="n">
        <v>23231.9</v>
      </c>
      <c r="M753" s="101" t="n">
        <v>2703.457</v>
      </c>
      <c r="N753" s="101" t="n">
        <v>3386.62</v>
      </c>
      <c r="O753" s="101" t="n">
        <v>-8044.38</v>
      </c>
      <c r="P753" s="101" t="n">
        <v>-16198.82</v>
      </c>
      <c r="Q753" s="101" t="n">
        <v>-6992.81</v>
      </c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</row>
    <row r="754" customFormat="false" ht="15.75" hidden="false" customHeight="true" outlineLevel="0" collapsed="false">
      <c r="A754" s="101"/>
      <c r="B754" s="101" t="n">
        <v>11</v>
      </c>
      <c r="C754" s="101" t="n">
        <v>44</v>
      </c>
      <c r="D754" s="101" t="n">
        <v>33</v>
      </c>
      <c r="E754" s="101" t="n">
        <v>77</v>
      </c>
      <c r="F754" s="101" t="s">
        <v>255</v>
      </c>
      <c r="G754" s="101" t="str">
        <f aca="false">E754&amp;""&amp;F754</f>
        <v>77As</v>
      </c>
      <c r="H754" s="101" t="n">
        <v>-73916.319</v>
      </c>
      <c r="I754" s="101" t="n">
        <v>9696.26</v>
      </c>
      <c r="J754" s="101" t="n">
        <v>7992.4</v>
      </c>
      <c r="K754" s="101" t="n">
        <v>17024.76</v>
      </c>
      <c r="L754" s="101" t="n">
        <v>20029.68</v>
      </c>
      <c r="M754" s="101" t="n">
        <v>683.166</v>
      </c>
      <c r="N754" s="101" t="n">
        <v>-681.51</v>
      </c>
      <c r="O754" s="101" t="n">
        <v>-6641.9</v>
      </c>
      <c r="P754" s="101" t="n">
        <v>-14908.65</v>
      </c>
      <c r="Q754" s="101" t="n">
        <v>-6735.69</v>
      </c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</row>
    <row r="755" customFormat="false" ht="15.75" hidden="false" customHeight="true" outlineLevel="0" collapsed="false">
      <c r="A755" s="101"/>
      <c r="B755" s="101" t="n">
        <v>9</v>
      </c>
      <c r="C755" s="101" t="n">
        <v>43</v>
      </c>
      <c r="D755" s="101" t="n">
        <v>34</v>
      </c>
      <c r="E755" s="101" t="n">
        <v>77</v>
      </c>
      <c r="F755" s="101" t="s">
        <v>256</v>
      </c>
      <c r="G755" s="101" t="str">
        <f aca="false">E755&amp;""&amp;F755</f>
        <v>77Se</v>
      </c>
      <c r="H755" s="101" t="n">
        <v>-74599.485</v>
      </c>
      <c r="I755" s="101" t="n">
        <v>7418.85</v>
      </c>
      <c r="J755" s="101" t="n">
        <v>9597.08</v>
      </c>
      <c r="K755" s="101" t="n">
        <v>18572.64</v>
      </c>
      <c r="L755" s="101" t="n">
        <v>17320.46</v>
      </c>
      <c r="M755" s="101" t="n">
        <v>-1364.68</v>
      </c>
      <c r="N755" s="101" t="n">
        <v>-4430.04</v>
      </c>
      <c r="O755" s="101" t="n">
        <v>-5726.88</v>
      </c>
      <c r="P755" s="101" t="n">
        <v>-8675.57</v>
      </c>
      <c r="Q755" s="101" t="n">
        <v>-12381.73</v>
      </c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</row>
    <row r="756" customFormat="false" ht="15.75" hidden="false" customHeight="true" outlineLevel="0" collapsed="false">
      <c r="A756" s="101"/>
      <c r="B756" s="101" t="n">
        <v>7</v>
      </c>
      <c r="C756" s="101" t="n">
        <v>42</v>
      </c>
      <c r="D756" s="101" t="n">
        <v>35</v>
      </c>
      <c r="E756" s="101" t="n">
        <v>77</v>
      </c>
      <c r="F756" s="101" t="s">
        <v>257</v>
      </c>
      <c r="G756" s="101" t="str">
        <f aca="false">E756&amp;""&amp;F756</f>
        <v>77Br</v>
      </c>
      <c r="H756" s="101" t="n">
        <v>-73234.805</v>
      </c>
      <c r="I756" s="101" t="n">
        <v>11017.05</v>
      </c>
      <c r="J756" s="101" t="n">
        <v>5271.83</v>
      </c>
      <c r="K756" s="101" t="n">
        <v>20270.32</v>
      </c>
      <c r="L756" s="101" t="n">
        <v>14778.56</v>
      </c>
      <c r="M756" s="101" t="n">
        <v>-3065.363</v>
      </c>
      <c r="N756" s="101" t="n">
        <v>-8404.31</v>
      </c>
      <c r="O756" s="101" t="n">
        <v>-4706.97</v>
      </c>
      <c r="P756" s="101" t="n">
        <v>-8232.4</v>
      </c>
      <c r="Q756" s="101" t="n">
        <v>-12291.98</v>
      </c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</row>
    <row r="757" customFormat="false" ht="15.75" hidden="false" customHeight="true" outlineLevel="0" collapsed="false">
      <c r="A757" s="101"/>
      <c r="B757" s="101" t="n">
        <v>5</v>
      </c>
      <c r="C757" s="101" t="n">
        <v>41</v>
      </c>
      <c r="D757" s="101" t="n">
        <v>36</v>
      </c>
      <c r="E757" s="101" t="n">
        <v>77</v>
      </c>
      <c r="F757" s="101" t="s">
        <v>258</v>
      </c>
      <c r="G757" s="101" t="str">
        <f aca="false">E757&amp;""&amp;F757</f>
        <v>77Kr</v>
      </c>
      <c r="H757" s="101" t="n">
        <v>-70169.442</v>
      </c>
      <c r="I757" s="101" t="n">
        <v>9226.62</v>
      </c>
      <c r="J757" s="101" t="n">
        <v>7169.34</v>
      </c>
      <c r="K757" s="101" t="n">
        <v>21988.45</v>
      </c>
      <c r="L757" s="101" t="n">
        <v>12577.9</v>
      </c>
      <c r="M757" s="101" t="n">
        <v>-5338.951</v>
      </c>
      <c r="N757" s="101" t="n">
        <v>-12366.01</v>
      </c>
      <c r="O757" s="101" t="n">
        <v>-4366.97</v>
      </c>
      <c r="P757" s="101" t="n">
        <v>-2206.46</v>
      </c>
      <c r="Q757" s="101" t="n">
        <v>-17761.68</v>
      </c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</row>
    <row r="758" customFormat="false" ht="15.75" hidden="false" customHeight="true" outlineLevel="0" collapsed="false">
      <c r="A758" s="101"/>
      <c r="B758" s="101" t="n">
        <v>3</v>
      </c>
      <c r="C758" s="101" t="n">
        <v>40</v>
      </c>
      <c r="D758" s="101" t="n">
        <v>37</v>
      </c>
      <c r="E758" s="101" t="n">
        <v>77</v>
      </c>
      <c r="F758" s="101" t="s">
        <v>259</v>
      </c>
      <c r="G758" s="101" t="str">
        <f aca="false">E758&amp;""&amp;F758</f>
        <v>77Rb</v>
      </c>
      <c r="H758" s="101" t="n">
        <v>-64830.491</v>
      </c>
      <c r="I758" s="101" t="n">
        <v>12422.73</v>
      </c>
      <c r="J758" s="101" t="n">
        <v>3105.32</v>
      </c>
      <c r="K758" s="101" t="n">
        <v>23754.43</v>
      </c>
      <c r="L758" s="101" t="n">
        <v>10301.31</v>
      </c>
      <c r="M758" s="101" t="n">
        <v>-7027.056</v>
      </c>
      <c r="N758" s="101" t="n">
        <v>-18052.01</v>
      </c>
      <c r="O758" s="101" t="n">
        <v>-3607.82</v>
      </c>
      <c r="P758" s="101" t="n">
        <v>-1830.39</v>
      </c>
      <c r="Q758" s="101" t="n">
        <v>-18654.17</v>
      </c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</row>
    <row r="759" customFormat="false" ht="15.75" hidden="false" customHeight="true" outlineLevel="0" collapsed="false">
      <c r="A759" s="101"/>
      <c r="B759" s="101" t="n">
        <v>1</v>
      </c>
      <c r="C759" s="101" t="n">
        <v>39</v>
      </c>
      <c r="D759" s="101" t="n">
        <v>38</v>
      </c>
      <c r="E759" s="101" t="n">
        <v>77</v>
      </c>
      <c r="F759" s="101" t="s">
        <v>260</v>
      </c>
      <c r="G759" s="101" t="str">
        <f aca="false">E759&amp;""&amp;F759</f>
        <v>77Sr</v>
      </c>
      <c r="H759" s="101" t="n">
        <v>-57803.436</v>
      </c>
      <c r="I759" s="101" t="n">
        <v>11627.11</v>
      </c>
      <c r="J759" s="101" t="n">
        <v>4613.33</v>
      </c>
      <c r="K759" s="101" t="n">
        <v>27327.38</v>
      </c>
      <c r="L759" s="101" t="n">
        <v>8057.75</v>
      </c>
      <c r="M759" s="101" t="n">
        <v>-11025.01</v>
      </c>
      <c r="N759" s="101"/>
      <c r="O759" s="101" t="n">
        <v>-3676.6</v>
      </c>
      <c r="P759" s="101" t="n">
        <v>3921.73</v>
      </c>
      <c r="Q759" s="101" t="n">
        <v>-27274.01</v>
      </c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</row>
    <row r="760" customFormat="false" ht="15.75" hidden="false" customHeight="true" outlineLevel="0" collapsed="false">
      <c r="A760" s="101"/>
      <c r="B760" s="101" t="n">
        <v>-1</v>
      </c>
      <c r="C760" s="101" t="n">
        <v>38</v>
      </c>
      <c r="D760" s="101" t="n">
        <v>39</v>
      </c>
      <c r="E760" s="101" t="n">
        <v>77</v>
      </c>
      <c r="F760" s="101" t="s">
        <v>261</v>
      </c>
      <c r="G760" s="101" t="str">
        <f aca="false">E760&amp;""&amp;F760</f>
        <v>77Y</v>
      </c>
      <c r="H760" s="101" t="n">
        <v>-46779.01</v>
      </c>
      <c r="I760" s="101" t="n">
        <v>16249.01</v>
      </c>
      <c r="J760" s="101" t="n">
        <v>-180.01</v>
      </c>
      <c r="K760" s="101"/>
      <c r="L760" s="101" t="n">
        <v>4138.01</v>
      </c>
      <c r="M760" s="101"/>
      <c r="N760" s="101"/>
      <c r="O760" s="101" t="n">
        <v>-3122.01</v>
      </c>
      <c r="P760" s="101" t="n">
        <v>6411.01</v>
      </c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</row>
    <row r="761" customFormat="false" ht="15.75" hidden="false" customHeight="true" outlineLevel="0" collapsed="false">
      <c r="A761" s="101"/>
      <c r="B761" s="101" t="n">
        <v>22</v>
      </c>
      <c r="C761" s="101" t="n">
        <v>50</v>
      </c>
      <c r="D761" s="101" t="n">
        <v>28</v>
      </c>
      <c r="E761" s="101" t="n">
        <v>78</v>
      </c>
      <c r="F761" s="101" t="s">
        <v>250</v>
      </c>
      <c r="G761" s="101" t="str">
        <f aca="false">E761&amp;""&amp;F761</f>
        <v>78Ni</v>
      </c>
      <c r="H761" s="101" t="n">
        <v>-34130.01</v>
      </c>
      <c r="I761" s="101" t="n">
        <v>5454.01</v>
      </c>
      <c r="J761" s="101"/>
      <c r="K761" s="101" t="n">
        <v>8663.01</v>
      </c>
      <c r="L761" s="101"/>
      <c r="M761" s="101" t="n">
        <v>10368.01</v>
      </c>
      <c r="N761" s="101" t="n">
        <v>23353.01</v>
      </c>
      <c r="O761" s="101" t="n">
        <v>-17320.01</v>
      </c>
      <c r="P761" s="101"/>
      <c r="Q761" s="101" t="n">
        <v>6311.01</v>
      </c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</row>
    <row r="762" customFormat="false" ht="15.75" hidden="false" customHeight="true" outlineLevel="0" collapsed="false">
      <c r="A762" s="101"/>
      <c r="B762" s="101" t="n">
        <v>20</v>
      </c>
      <c r="C762" s="101" t="n">
        <v>49</v>
      </c>
      <c r="D762" s="101" t="n">
        <v>29</v>
      </c>
      <c r="E762" s="101" t="n">
        <v>78</v>
      </c>
      <c r="F762" s="101" t="s">
        <v>251</v>
      </c>
      <c r="G762" s="101" t="str">
        <f aca="false">E762&amp;""&amp;F762</f>
        <v>78Cu</v>
      </c>
      <c r="H762" s="101" t="n">
        <v>-44497.468</v>
      </c>
      <c r="I762" s="101" t="n">
        <v>4057.01</v>
      </c>
      <c r="J762" s="101" t="n">
        <v>15039.01</v>
      </c>
      <c r="K762" s="101" t="n">
        <v>9664.12</v>
      </c>
      <c r="L762" s="101" t="n">
        <v>34978.01</v>
      </c>
      <c r="M762" s="101" t="n">
        <v>12985.766</v>
      </c>
      <c r="N762" s="101" t="n">
        <v>19208.48</v>
      </c>
      <c r="O762" s="101" t="n">
        <v>-14460.01</v>
      </c>
      <c r="P762" s="101"/>
      <c r="Q762" s="101" t="n">
        <v>6220.41</v>
      </c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</row>
    <row r="763" customFormat="false" ht="15.75" hidden="false" customHeight="true" outlineLevel="0" collapsed="false">
      <c r="A763" s="101"/>
      <c r="B763" s="101" t="n">
        <v>18</v>
      </c>
      <c r="C763" s="101" t="n">
        <v>48</v>
      </c>
      <c r="D763" s="101" t="n">
        <v>30</v>
      </c>
      <c r="E763" s="101" t="n">
        <v>78</v>
      </c>
      <c r="F763" s="101" t="s">
        <v>252</v>
      </c>
      <c r="G763" s="101" t="str">
        <f aca="false">E763&amp;""&amp;F763</f>
        <v>78Zn</v>
      </c>
      <c r="H763" s="101" t="n">
        <v>-57483.234</v>
      </c>
      <c r="I763" s="101" t="n">
        <v>6765.36</v>
      </c>
      <c r="J763" s="101" t="n">
        <v>16260.01</v>
      </c>
      <c r="K763" s="101" t="n">
        <v>11322.85</v>
      </c>
      <c r="L763" s="101" t="n">
        <v>30451.01</v>
      </c>
      <c r="M763" s="101" t="n">
        <v>6222.716</v>
      </c>
      <c r="N763" s="101" t="n">
        <v>14378.82</v>
      </c>
      <c r="O763" s="101" t="n">
        <v>-11452.01</v>
      </c>
      <c r="P763" s="101" t="n">
        <v>-28025.01</v>
      </c>
      <c r="Q763" s="101" t="n">
        <v>437.79</v>
      </c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</row>
    <row r="764" customFormat="false" ht="15.75" hidden="false" customHeight="true" outlineLevel="0" collapsed="false">
      <c r="A764" s="101"/>
      <c r="B764" s="101" t="n">
        <v>16</v>
      </c>
      <c r="C764" s="101" t="n">
        <v>47</v>
      </c>
      <c r="D764" s="101" t="n">
        <v>31</v>
      </c>
      <c r="E764" s="101" t="n">
        <v>78</v>
      </c>
      <c r="F764" s="101" t="s">
        <v>253</v>
      </c>
      <c r="G764" s="101" t="str">
        <f aca="false">E764&amp;""&amp;F764</f>
        <v>78Ga</v>
      </c>
      <c r="H764" s="101" t="n">
        <v>-63705.95</v>
      </c>
      <c r="I764" s="101" t="n">
        <v>5784.92</v>
      </c>
      <c r="J764" s="101" t="n">
        <v>12205.73</v>
      </c>
      <c r="K764" s="101" t="n">
        <v>13551.94</v>
      </c>
      <c r="L764" s="101" t="n">
        <v>27307.91</v>
      </c>
      <c r="M764" s="101" t="n">
        <v>8156.103</v>
      </c>
      <c r="N764" s="101" t="n">
        <v>9111.01</v>
      </c>
      <c r="O764" s="101" t="n">
        <v>-10124.66</v>
      </c>
      <c r="P764" s="101" t="n">
        <v>-22483.01</v>
      </c>
      <c r="Q764" s="101" t="n">
        <v>-564.41</v>
      </c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</row>
    <row r="765" customFormat="false" ht="15.75" hidden="false" customHeight="true" outlineLevel="0" collapsed="false">
      <c r="A765" s="101"/>
      <c r="B765" s="101" t="n">
        <v>14</v>
      </c>
      <c r="C765" s="101" t="n">
        <v>46</v>
      </c>
      <c r="D765" s="101" t="n">
        <v>32</v>
      </c>
      <c r="E765" s="101" t="n">
        <v>78</v>
      </c>
      <c r="F765" s="101" t="s">
        <v>254</v>
      </c>
      <c r="G765" s="101" t="str">
        <f aca="false">E765&amp;""&amp;F765</f>
        <v>78Ge</v>
      </c>
      <c r="H765" s="101" t="n">
        <v>-71862.053</v>
      </c>
      <c r="I765" s="101" t="n">
        <v>8720.51</v>
      </c>
      <c r="J765" s="101" t="n">
        <v>13158.68</v>
      </c>
      <c r="K765" s="101" t="n">
        <v>14791.8</v>
      </c>
      <c r="L765" s="101" t="n">
        <v>24136.98</v>
      </c>
      <c r="M765" s="101" t="n">
        <v>954.907</v>
      </c>
      <c r="N765" s="101" t="n">
        <v>5163.86</v>
      </c>
      <c r="O765" s="101" t="n">
        <v>-8530.26</v>
      </c>
      <c r="P765" s="101" t="n">
        <v>-20361.83</v>
      </c>
      <c r="Q765" s="101" t="n">
        <v>-6017.05</v>
      </c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</row>
    <row r="766" customFormat="false" ht="15.75" hidden="false" customHeight="true" outlineLevel="0" collapsed="false">
      <c r="A766" s="101"/>
      <c r="B766" s="101" t="n">
        <v>12</v>
      </c>
      <c r="C766" s="101" t="n">
        <v>45</v>
      </c>
      <c r="D766" s="101" t="n">
        <v>33</v>
      </c>
      <c r="E766" s="101" t="n">
        <v>78</v>
      </c>
      <c r="F766" s="101" t="s">
        <v>255</v>
      </c>
      <c r="G766" s="101" t="str">
        <f aca="false">E766&amp;""&amp;F766</f>
        <v>78As</v>
      </c>
      <c r="H766" s="101" t="n">
        <v>-72816.961</v>
      </c>
      <c r="I766" s="101" t="n">
        <v>6971.96</v>
      </c>
      <c r="J766" s="101" t="n">
        <v>8893.07</v>
      </c>
      <c r="K766" s="101" t="n">
        <v>16668.22</v>
      </c>
      <c r="L766" s="101" t="n">
        <v>21098.26</v>
      </c>
      <c r="M766" s="101" t="n">
        <v>4208.949</v>
      </c>
      <c r="N766" s="101" t="n">
        <v>635.16</v>
      </c>
      <c r="O766" s="101" t="n">
        <v>-7192.26</v>
      </c>
      <c r="P766" s="101" t="n">
        <v>-14113.59</v>
      </c>
      <c r="Q766" s="101" t="n">
        <v>-6288.79</v>
      </c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</row>
    <row r="767" customFormat="false" ht="15.75" hidden="false" customHeight="true" outlineLevel="0" collapsed="false">
      <c r="A767" s="101"/>
      <c r="B767" s="101" t="n">
        <v>10</v>
      </c>
      <c r="C767" s="101" t="n">
        <v>44</v>
      </c>
      <c r="D767" s="101" t="n">
        <v>34</v>
      </c>
      <c r="E767" s="101" t="n">
        <v>78</v>
      </c>
      <c r="F767" s="101" t="s">
        <v>256</v>
      </c>
      <c r="G767" s="101" t="str">
        <f aca="false">E767&amp;""&amp;F767</f>
        <v>78Se</v>
      </c>
      <c r="H767" s="101" t="n">
        <v>-77025.909</v>
      </c>
      <c r="I767" s="101" t="n">
        <v>10497.74</v>
      </c>
      <c r="J767" s="101" t="n">
        <v>10398.56</v>
      </c>
      <c r="K767" s="101" t="n">
        <v>17916.59</v>
      </c>
      <c r="L767" s="101" t="n">
        <v>18390.96</v>
      </c>
      <c r="M767" s="101" t="n">
        <v>-3573.784</v>
      </c>
      <c r="N767" s="101" t="n">
        <v>-2846.33</v>
      </c>
      <c r="O767" s="101" t="n">
        <v>-6028.38</v>
      </c>
      <c r="P767" s="101" t="n">
        <v>-13102.02</v>
      </c>
      <c r="Q767" s="101" t="n">
        <v>-11862.42</v>
      </c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</row>
    <row r="768" customFormat="false" ht="15.75" hidden="false" customHeight="true" outlineLevel="0" collapsed="false">
      <c r="A768" s="101"/>
      <c r="B768" s="101" t="n">
        <v>8</v>
      </c>
      <c r="C768" s="101" t="n">
        <v>43</v>
      </c>
      <c r="D768" s="101" t="n">
        <v>35</v>
      </c>
      <c r="E768" s="101" t="n">
        <v>78</v>
      </c>
      <c r="F768" s="101" t="s">
        <v>257</v>
      </c>
      <c r="G768" s="101" t="str">
        <f aca="false">E768&amp;""&amp;F768</f>
        <v>78Br</v>
      </c>
      <c r="H768" s="101" t="n">
        <v>-73452.125</v>
      </c>
      <c r="I768" s="101" t="n">
        <v>8288.64</v>
      </c>
      <c r="J768" s="101" t="n">
        <v>6141.61</v>
      </c>
      <c r="K768" s="101" t="n">
        <v>19305.69</v>
      </c>
      <c r="L768" s="101" t="n">
        <v>15738.69</v>
      </c>
      <c r="M768" s="101" t="n">
        <v>727.452</v>
      </c>
      <c r="N768" s="101" t="n">
        <v>-6516.71</v>
      </c>
      <c r="O768" s="101" t="n">
        <v>-5016.99</v>
      </c>
      <c r="P768" s="101" t="n">
        <v>-6824.78</v>
      </c>
      <c r="Q768" s="101" t="n">
        <v>-11354</v>
      </c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</row>
    <row r="769" customFormat="false" ht="15.75" hidden="false" customHeight="true" outlineLevel="0" collapsed="false">
      <c r="A769" s="101"/>
      <c r="B769" s="101" t="n">
        <v>6</v>
      </c>
      <c r="C769" s="101" t="n">
        <v>42</v>
      </c>
      <c r="D769" s="101" t="n">
        <v>36</v>
      </c>
      <c r="E769" s="101" t="n">
        <v>78</v>
      </c>
      <c r="F769" s="101" t="s">
        <v>258</v>
      </c>
      <c r="G769" s="101" t="str">
        <f aca="false">E769&amp;""&amp;F769</f>
        <v>78Kr</v>
      </c>
      <c r="H769" s="101" t="n">
        <v>-74179.577</v>
      </c>
      <c r="I769" s="101" t="n">
        <v>12081.45</v>
      </c>
      <c r="J769" s="101" t="n">
        <v>8233.74</v>
      </c>
      <c r="K769" s="101" t="n">
        <v>21308.07</v>
      </c>
      <c r="L769" s="101" t="n">
        <v>13505.57</v>
      </c>
      <c r="M769" s="101" t="n">
        <v>-7244.158</v>
      </c>
      <c r="N769" s="101" t="n">
        <v>-11005.64</v>
      </c>
      <c r="O769" s="101" t="n">
        <v>-4391.29</v>
      </c>
      <c r="P769" s="101" t="n">
        <v>-6869.06</v>
      </c>
      <c r="Q769" s="101" t="n">
        <v>-17420.4</v>
      </c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</row>
    <row r="770" customFormat="false" ht="15.75" hidden="false" customHeight="true" outlineLevel="0" collapsed="false">
      <c r="A770" s="101"/>
      <c r="B770" s="101" t="n">
        <v>4</v>
      </c>
      <c r="C770" s="101" t="n">
        <v>41</v>
      </c>
      <c r="D770" s="101" t="n">
        <v>37</v>
      </c>
      <c r="E770" s="101" t="n">
        <v>78</v>
      </c>
      <c r="F770" s="101" t="s">
        <v>259</v>
      </c>
      <c r="G770" s="101" t="str">
        <f aca="false">E770&amp;""&amp;F770</f>
        <v>78Rb</v>
      </c>
      <c r="H770" s="101" t="n">
        <v>-66935.418</v>
      </c>
      <c r="I770" s="101" t="n">
        <v>10176.24</v>
      </c>
      <c r="J770" s="101" t="n">
        <v>4054.95</v>
      </c>
      <c r="K770" s="101" t="n">
        <v>22598.97</v>
      </c>
      <c r="L770" s="101" t="n">
        <v>11224.29</v>
      </c>
      <c r="M770" s="101" t="n">
        <v>-3761.477</v>
      </c>
      <c r="N770" s="101" t="n">
        <v>-14408.01</v>
      </c>
      <c r="O770" s="101" t="n">
        <v>-4072.08</v>
      </c>
      <c r="P770" s="101" t="n">
        <v>-989.58</v>
      </c>
      <c r="Q770" s="101" t="n">
        <v>-17203.3</v>
      </c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</row>
    <row r="771" customFormat="false" ht="15.75" hidden="false" customHeight="true" outlineLevel="0" collapsed="false">
      <c r="A771" s="101"/>
      <c r="B771" s="101" t="n">
        <v>2</v>
      </c>
      <c r="C771" s="101" t="n">
        <v>40</v>
      </c>
      <c r="D771" s="101" t="n">
        <v>38</v>
      </c>
      <c r="E771" s="101" t="n">
        <v>78</v>
      </c>
      <c r="F771" s="101" t="s">
        <v>260</v>
      </c>
      <c r="G771" s="101" t="str">
        <f aca="false">E771&amp;""&amp;F771</f>
        <v>78Sr</v>
      </c>
      <c r="H771" s="101" t="n">
        <v>-63173.941</v>
      </c>
      <c r="I771" s="101" t="n">
        <v>13441.82</v>
      </c>
      <c r="J771" s="101" t="n">
        <v>5632.42</v>
      </c>
      <c r="K771" s="101" t="n">
        <v>25068.94</v>
      </c>
      <c r="L771" s="101" t="n">
        <v>8737.74</v>
      </c>
      <c r="M771" s="101" t="n">
        <v>-10647.01</v>
      </c>
      <c r="N771" s="101" t="n">
        <v>-21871.01</v>
      </c>
      <c r="O771" s="101" t="n">
        <v>-3267.02</v>
      </c>
      <c r="P771" s="101" t="n">
        <v>-293.47</v>
      </c>
      <c r="Q771" s="101" t="n">
        <v>-24467.01</v>
      </c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</row>
    <row r="772" customFormat="false" ht="15.75" hidden="false" customHeight="true" outlineLevel="0" collapsed="false">
      <c r="A772" s="101"/>
      <c r="B772" s="101" t="n">
        <v>0</v>
      </c>
      <c r="C772" s="101" t="n">
        <v>39</v>
      </c>
      <c r="D772" s="101" t="n">
        <v>39</v>
      </c>
      <c r="E772" s="101" t="n">
        <v>78</v>
      </c>
      <c r="F772" s="101" t="s">
        <v>261</v>
      </c>
      <c r="G772" s="101" t="str">
        <f aca="false">E772&amp;""&amp;F772</f>
        <v>78Y</v>
      </c>
      <c r="H772" s="101" t="n">
        <v>-52527.01</v>
      </c>
      <c r="I772" s="101" t="n">
        <v>13820.01</v>
      </c>
      <c r="J772" s="101" t="n">
        <v>2012.01</v>
      </c>
      <c r="K772" s="101" t="n">
        <v>30068.01</v>
      </c>
      <c r="L772" s="101" t="n">
        <v>6626.01</v>
      </c>
      <c r="M772" s="101" t="n">
        <v>-11225.01</v>
      </c>
      <c r="N772" s="101"/>
      <c r="O772" s="101" t="n">
        <v>-3036.01</v>
      </c>
      <c r="P772" s="101" t="n">
        <v>5015.01</v>
      </c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</row>
    <row r="773" customFormat="false" ht="15.75" hidden="false" customHeight="true" outlineLevel="0" collapsed="false">
      <c r="A773" s="101"/>
      <c r="B773" s="101" t="n">
        <v>-2</v>
      </c>
      <c r="C773" s="101" t="n">
        <v>38</v>
      </c>
      <c r="D773" s="101" t="n">
        <v>40</v>
      </c>
      <c r="E773" s="101" t="n">
        <v>78</v>
      </c>
      <c r="F773" s="101" t="s">
        <v>262</v>
      </c>
      <c r="G773" s="101" t="str">
        <f aca="false">E773&amp;""&amp;F773</f>
        <v>78Zr</v>
      </c>
      <c r="H773" s="101" t="n">
        <v>-41302.01</v>
      </c>
      <c r="I773" s="101"/>
      <c r="J773" s="101" t="n">
        <v>1813.01</v>
      </c>
      <c r="K773" s="101"/>
      <c r="L773" s="101" t="n">
        <v>1633.01</v>
      </c>
      <c r="M773" s="101"/>
      <c r="N773" s="101"/>
      <c r="O773" s="101" t="n">
        <v>-2900.01</v>
      </c>
      <c r="P773" s="101" t="n">
        <v>9212.01</v>
      </c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</row>
    <row r="774" customFormat="false" ht="15.75" hidden="false" customHeight="true" outlineLevel="0" collapsed="false">
      <c r="A774" s="101"/>
      <c r="B774" s="101" t="n">
        <v>23</v>
      </c>
      <c r="C774" s="101" t="n">
        <v>51</v>
      </c>
      <c r="D774" s="101" t="n">
        <v>28</v>
      </c>
      <c r="E774" s="101" t="n">
        <v>79</v>
      </c>
      <c r="F774" s="101" t="s">
        <v>250</v>
      </c>
      <c r="G774" s="101" t="str">
        <f aca="false">E774&amp;""&amp;F774</f>
        <v>79Ni</v>
      </c>
      <c r="H774" s="101" t="n">
        <v>-27710.01</v>
      </c>
      <c r="I774" s="101" t="n">
        <v>1651.01</v>
      </c>
      <c r="J774" s="101"/>
      <c r="K774" s="101" t="n">
        <v>7105.01</v>
      </c>
      <c r="L774" s="101"/>
      <c r="M774" s="101" t="n">
        <v>14189.01</v>
      </c>
      <c r="N774" s="101" t="n">
        <v>25722.01</v>
      </c>
      <c r="O774" s="101"/>
      <c r="P774" s="101"/>
      <c r="Q774" s="101" t="n">
        <v>8716.01</v>
      </c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</row>
    <row r="775" customFormat="false" ht="15.75" hidden="false" customHeight="true" outlineLevel="0" collapsed="false">
      <c r="A775" s="101"/>
      <c r="B775" s="101" t="n">
        <v>21</v>
      </c>
      <c r="C775" s="101" t="n">
        <v>50</v>
      </c>
      <c r="D775" s="101" t="n">
        <v>29</v>
      </c>
      <c r="E775" s="101" t="n">
        <v>79</v>
      </c>
      <c r="F775" s="101" t="s">
        <v>251</v>
      </c>
      <c r="G775" s="101" t="str">
        <f aca="false">E775&amp;""&amp;F775</f>
        <v>79Cu</v>
      </c>
      <c r="H775" s="101" t="n">
        <v>-41899.01</v>
      </c>
      <c r="I775" s="101" t="n">
        <v>5472.01</v>
      </c>
      <c r="J775" s="101" t="n">
        <v>15058.01</v>
      </c>
      <c r="K775" s="101" t="n">
        <v>9529.01</v>
      </c>
      <c r="L775" s="101"/>
      <c r="M775" s="101" t="n">
        <v>11534.01</v>
      </c>
      <c r="N775" s="101" t="n">
        <v>20649.01</v>
      </c>
      <c r="O775" s="101" t="n">
        <v>-15224.01</v>
      </c>
      <c r="P775" s="101"/>
      <c r="Q775" s="101" t="n">
        <v>7513.01</v>
      </c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</row>
    <row r="776" customFormat="false" ht="15.75" hidden="false" customHeight="true" outlineLevel="0" collapsed="false">
      <c r="A776" s="101"/>
      <c r="B776" s="101" t="n">
        <v>19</v>
      </c>
      <c r="C776" s="101" t="n">
        <v>49</v>
      </c>
      <c r="D776" s="101" t="n">
        <v>30</v>
      </c>
      <c r="E776" s="101" t="n">
        <v>79</v>
      </c>
      <c r="F776" s="101" t="s">
        <v>252</v>
      </c>
      <c r="G776" s="101" t="str">
        <f aca="false">E776&amp;""&amp;F776</f>
        <v>79Zn</v>
      </c>
      <c r="H776" s="101" t="n">
        <v>-53432.294</v>
      </c>
      <c r="I776" s="101" t="n">
        <v>4020.38</v>
      </c>
      <c r="J776" s="101" t="n">
        <v>16223.8</v>
      </c>
      <c r="K776" s="101" t="n">
        <v>10785.73</v>
      </c>
      <c r="L776" s="101" t="n">
        <v>31263.01</v>
      </c>
      <c r="M776" s="101" t="n">
        <v>9115.384</v>
      </c>
      <c r="N776" s="101" t="n">
        <v>16094.3</v>
      </c>
      <c r="O776" s="101" t="n">
        <v>-11611.01</v>
      </c>
      <c r="P776" s="101" t="n">
        <v>-26591.01</v>
      </c>
      <c r="Q776" s="101" t="n">
        <v>2202.34</v>
      </c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</row>
    <row r="777" customFormat="false" ht="15.75" hidden="false" customHeight="true" outlineLevel="0" collapsed="false">
      <c r="A777" s="101"/>
      <c r="B777" s="101" t="n">
        <v>17</v>
      </c>
      <c r="C777" s="101" t="n">
        <v>48</v>
      </c>
      <c r="D777" s="101" t="n">
        <v>31</v>
      </c>
      <c r="E777" s="101" t="n">
        <v>79</v>
      </c>
      <c r="F777" s="101" t="s">
        <v>253</v>
      </c>
      <c r="G777" s="101" t="str">
        <f aca="false">E777&amp;""&amp;F777</f>
        <v>79Ga</v>
      </c>
      <c r="H777" s="101" t="n">
        <v>-62547.678</v>
      </c>
      <c r="I777" s="101" t="n">
        <v>6913.05</v>
      </c>
      <c r="J777" s="101" t="n">
        <v>12353.41</v>
      </c>
      <c r="K777" s="101" t="n">
        <v>12697.97</v>
      </c>
      <c r="L777" s="101" t="n">
        <v>28613.01</v>
      </c>
      <c r="M777" s="101" t="n">
        <v>6978.916</v>
      </c>
      <c r="N777" s="101" t="n">
        <v>11088.39</v>
      </c>
      <c r="O777" s="101" t="n">
        <v>-10501.25</v>
      </c>
      <c r="P777" s="101" t="n">
        <v>-25339.18</v>
      </c>
      <c r="Q777" s="101" t="n">
        <v>1243.06</v>
      </c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</row>
    <row r="778" customFormat="false" ht="15.75" hidden="false" customHeight="true" outlineLevel="0" collapsed="false">
      <c r="A778" s="101"/>
      <c r="B778" s="101" t="n">
        <v>15</v>
      </c>
      <c r="C778" s="101" t="n">
        <v>47</v>
      </c>
      <c r="D778" s="101" t="n">
        <v>32</v>
      </c>
      <c r="E778" s="101" t="n">
        <v>79</v>
      </c>
      <c r="F778" s="101" t="s">
        <v>254</v>
      </c>
      <c r="G778" s="101" t="str">
        <f aca="false">E778&amp;""&amp;F778</f>
        <v>79Ge</v>
      </c>
      <c r="H778" s="101" t="n">
        <v>-69526.594</v>
      </c>
      <c r="I778" s="101" t="n">
        <v>5735.86</v>
      </c>
      <c r="J778" s="101" t="n">
        <v>13109.61</v>
      </c>
      <c r="K778" s="101" t="n">
        <v>14456.37</v>
      </c>
      <c r="L778" s="101" t="n">
        <v>25315.34</v>
      </c>
      <c r="M778" s="101" t="n">
        <v>4109.475</v>
      </c>
      <c r="N778" s="101" t="n">
        <v>6390.83</v>
      </c>
      <c r="O778" s="101" t="n">
        <v>-9392.6</v>
      </c>
      <c r="P778" s="101" t="n">
        <v>-19332.33</v>
      </c>
      <c r="Q778" s="101" t="n">
        <v>-4780.95</v>
      </c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</row>
    <row r="779" customFormat="false" ht="15.75" hidden="false" customHeight="true" outlineLevel="0" collapsed="false">
      <c r="A779" s="101"/>
      <c r="B779" s="101" t="n">
        <v>13</v>
      </c>
      <c r="C779" s="101" t="n">
        <v>46</v>
      </c>
      <c r="D779" s="101" t="n">
        <v>33</v>
      </c>
      <c r="E779" s="101" t="n">
        <v>79</v>
      </c>
      <c r="F779" s="101" t="s">
        <v>255</v>
      </c>
      <c r="G779" s="101" t="str">
        <f aca="false">E779&amp;""&amp;F779</f>
        <v>79As</v>
      </c>
      <c r="H779" s="101" t="n">
        <v>-73636.069</v>
      </c>
      <c r="I779" s="101" t="n">
        <v>8890.43</v>
      </c>
      <c r="J779" s="101" t="n">
        <v>9062.99</v>
      </c>
      <c r="K779" s="101" t="n">
        <v>15862.38</v>
      </c>
      <c r="L779" s="101" t="n">
        <v>22221.67</v>
      </c>
      <c r="M779" s="101" t="n">
        <v>2281.356</v>
      </c>
      <c r="N779" s="101" t="n">
        <v>2431.99</v>
      </c>
      <c r="O779" s="101" t="n">
        <v>-7596.4</v>
      </c>
      <c r="P779" s="101" t="n">
        <v>-17219.09</v>
      </c>
      <c r="Q779" s="101" t="n">
        <v>-4681.48</v>
      </c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</row>
    <row r="780" customFormat="false" ht="15.75" hidden="false" customHeight="true" outlineLevel="0" collapsed="false">
      <c r="A780" s="101"/>
      <c r="B780" s="101" t="n">
        <v>11</v>
      </c>
      <c r="C780" s="101" t="n">
        <v>45</v>
      </c>
      <c r="D780" s="101" t="n">
        <v>34</v>
      </c>
      <c r="E780" s="101" t="n">
        <v>79</v>
      </c>
      <c r="F780" s="101" t="s">
        <v>256</v>
      </c>
      <c r="G780" s="101" t="str">
        <f aca="false">E780&amp;""&amp;F780</f>
        <v>79Se</v>
      </c>
      <c r="H780" s="101" t="n">
        <v>-75917.425</v>
      </c>
      <c r="I780" s="101" t="n">
        <v>6962.83</v>
      </c>
      <c r="J780" s="101" t="n">
        <v>10389.43</v>
      </c>
      <c r="K780" s="101" t="n">
        <v>17460.57</v>
      </c>
      <c r="L780" s="101" t="n">
        <v>19282.5</v>
      </c>
      <c r="M780" s="101" t="n">
        <v>150.63</v>
      </c>
      <c r="N780" s="101" t="n">
        <v>-1475.15</v>
      </c>
      <c r="O780" s="101" t="n">
        <v>-6485.38</v>
      </c>
      <c r="P780" s="101" t="n">
        <v>-11344.34</v>
      </c>
      <c r="Q780" s="101" t="n">
        <v>-10536.62</v>
      </c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</row>
    <row r="781" customFormat="false" ht="15.75" hidden="false" customHeight="true" outlineLevel="0" collapsed="false">
      <c r="A781" s="101"/>
      <c r="B781" s="101" t="n">
        <v>9</v>
      </c>
      <c r="C781" s="101" t="n">
        <v>44</v>
      </c>
      <c r="D781" s="101" t="n">
        <v>35</v>
      </c>
      <c r="E781" s="101" t="n">
        <v>79</v>
      </c>
      <c r="F781" s="101" t="s">
        <v>257</v>
      </c>
      <c r="G781" s="101" t="str">
        <f aca="false">E781&amp;""&amp;F781</f>
        <v>79Br</v>
      </c>
      <c r="H781" s="101" t="n">
        <v>-76068.055</v>
      </c>
      <c r="I781" s="101" t="n">
        <v>10687.25</v>
      </c>
      <c r="J781" s="101" t="n">
        <v>6331.12</v>
      </c>
      <c r="K781" s="101" t="n">
        <v>18975.88</v>
      </c>
      <c r="L781" s="101" t="n">
        <v>16729.68</v>
      </c>
      <c r="M781" s="101" t="n">
        <v>-1625.778</v>
      </c>
      <c r="N781" s="101" t="n">
        <v>-5265.07</v>
      </c>
      <c r="O781" s="101" t="n">
        <v>-5458.78</v>
      </c>
      <c r="P781" s="101" t="n">
        <v>-10540.07</v>
      </c>
      <c r="Q781" s="101" t="n">
        <v>-9959.8</v>
      </c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</row>
    <row r="782" customFormat="false" ht="15.75" hidden="false" customHeight="true" outlineLevel="0" collapsed="false">
      <c r="A782" s="101"/>
      <c r="B782" s="101" t="n">
        <v>7</v>
      </c>
      <c r="C782" s="101" t="n">
        <v>43</v>
      </c>
      <c r="D782" s="101" t="n">
        <v>36</v>
      </c>
      <c r="E782" s="101" t="n">
        <v>79</v>
      </c>
      <c r="F782" s="101" t="s">
        <v>258</v>
      </c>
      <c r="G782" s="101" t="str">
        <f aca="false">E782&amp;""&amp;F782</f>
        <v>79Kr</v>
      </c>
      <c r="H782" s="101" t="n">
        <v>-74442.277</v>
      </c>
      <c r="I782" s="101" t="n">
        <v>8334.02</v>
      </c>
      <c r="J782" s="101" t="n">
        <v>8279.12</v>
      </c>
      <c r="K782" s="101" t="n">
        <v>20415.47</v>
      </c>
      <c r="L782" s="101" t="n">
        <v>14420.73</v>
      </c>
      <c r="M782" s="101" t="n">
        <v>-3639.292</v>
      </c>
      <c r="N782" s="101" t="n">
        <v>-8965.39</v>
      </c>
      <c r="O782" s="101" t="n">
        <v>-4697.71</v>
      </c>
      <c r="P782" s="101" t="n">
        <v>-4705.34</v>
      </c>
      <c r="Q782" s="101" t="n">
        <v>-15578.18</v>
      </c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</row>
    <row r="783" customFormat="false" ht="15.75" hidden="false" customHeight="true" outlineLevel="0" collapsed="false">
      <c r="A783" s="101"/>
      <c r="B783" s="101" t="n">
        <v>5</v>
      </c>
      <c r="C783" s="101" t="n">
        <v>42</v>
      </c>
      <c r="D783" s="101" t="n">
        <v>37</v>
      </c>
      <c r="E783" s="101" t="n">
        <v>79</v>
      </c>
      <c r="F783" s="101" t="s">
        <v>259</v>
      </c>
      <c r="G783" s="101" t="str">
        <f aca="false">E783&amp;""&amp;F783</f>
        <v>79Rb</v>
      </c>
      <c r="H783" s="101" t="n">
        <v>-70802.985</v>
      </c>
      <c r="I783" s="101" t="n">
        <v>11938.88</v>
      </c>
      <c r="J783" s="101" t="n">
        <v>3912.38</v>
      </c>
      <c r="K783" s="101" t="n">
        <v>22115.13</v>
      </c>
      <c r="L783" s="101" t="n">
        <v>12146.12</v>
      </c>
      <c r="M783" s="101" t="n">
        <v>-5326.096</v>
      </c>
      <c r="N783" s="101" t="n">
        <v>-12446.1</v>
      </c>
      <c r="O783" s="101" t="n">
        <v>-4120.78</v>
      </c>
      <c r="P783" s="101" t="n">
        <v>-4639.83</v>
      </c>
      <c r="Q783" s="101" t="n">
        <v>-15700.36</v>
      </c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</row>
    <row r="784" customFormat="false" ht="15.75" hidden="false" customHeight="true" outlineLevel="0" collapsed="false">
      <c r="A784" s="101"/>
      <c r="B784" s="101" t="n">
        <v>3</v>
      </c>
      <c r="C784" s="101" t="n">
        <v>41</v>
      </c>
      <c r="D784" s="101" t="n">
        <v>38</v>
      </c>
      <c r="E784" s="101" t="n">
        <v>79</v>
      </c>
      <c r="F784" s="101" t="s">
        <v>260</v>
      </c>
      <c r="G784" s="101" t="str">
        <f aca="false">E784&amp;""&amp;F784</f>
        <v>79Sr</v>
      </c>
      <c r="H784" s="101" t="n">
        <v>-65476.889</v>
      </c>
      <c r="I784" s="101" t="n">
        <v>10374.26</v>
      </c>
      <c r="J784" s="101" t="n">
        <v>5830.44</v>
      </c>
      <c r="K784" s="101" t="n">
        <v>23816.09</v>
      </c>
      <c r="L784" s="101" t="n">
        <v>9885.39</v>
      </c>
      <c r="M784" s="101" t="n">
        <v>-7120</v>
      </c>
      <c r="N784" s="101" t="n">
        <v>-18418.01</v>
      </c>
      <c r="O784" s="101" t="n">
        <v>-3578.18</v>
      </c>
      <c r="P784" s="101" t="n">
        <v>1413.72</v>
      </c>
      <c r="Q784" s="101" t="n">
        <v>-21021.01</v>
      </c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</row>
    <row r="785" customFormat="false" ht="15.75" hidden="false" customHeight="true" outlineLevel="0" collapsed="false">
      <c r="A785" s="101"/>
      <c r="B785" s="101" t="n">
        <v>1</v>
      </c>
      <c r="C785" s="101" t="n">
        <v>40</v>
      </c>
      <c r="D785" s="101" t="n">
        <v>39</v>
      </c>
      <c r="E785" s="101" t="n">
        <v>79</v>
      </c>
      <c r="F785" s="101" t="s">
        <v>261</v>
      </c>
      <c r="G785" s="101" t="str">
        <f aca="false">E785&amp;""&amp;F785</f>
        <v>79Y</v>
      </c>
      <c r="H785" s="101" t="n">
        <v>-58356.889</v>
      </c>
      <c r="I785" s="101" t="n">
        <v>13901.01</v>
      </c>
      <c r="J785" s="101" t="n">
        <v>2471.92</v>
      </c>
      <c r="K785" s="101" t="n">
        <v>27721.01</v>
      </c>
      <c r="L785" s="101" t="n">
        <v>8104.34</v>
      </c>
      <c r="M785" s="101" t="n">
        <v>-11298.01</v>
      </c>
      <c r="N785" s="101"/>
      <c r="O785" s="101" t="n">
        <v>-3563.11</v>
      </c>
      <c r="P785" s="101" t="n">
        <v>1289.56</v>
      </c>
      <c r="Q785" s="101" t="n">
        <v>-25126.01</v>
      </c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</row>
    <row r="786" customFormat="false" ht="15.75" hidden="false" customHeight="true" outlineLevel="0" collapsed="false">
      <c r="A786" s="101"/>
      <c r="B786" s="101" t="n">
        <v>-1</v>
      </c>
      <c r="C786" s="101" t="n">
        <v>39</v>
      </c>
      <c r="D786" s="101" t="n">
        <v>40</v>
      </c>
      <c r="E786" s="101" t="n">
        <v>79</v>
      </c>
      <c r="F786" s="101" t="s">
        <v>262</v>
      </c>
      <c r="G786" s="101" t="str">
        <f aca="false">E786&amp;""&amp;F786</f>
        <v>79Zr</v>
      </c>
      <c r="H786" s="101" t="n">
        <v>-47059.01</v>
      </c>
      <c r="I786" s="101" t="n">
        <v>13828.01</v>
      </c>
      <c r="J786" s="101" t="n">
        <v>1821.01</v>
      </c>
      <c r="K786" s="101"/>
      <c r="L786" s="101" t="n">
        <v>3834.01</v>
      </c>
      <c r="M786" s="101"/>
      <c r="N786" s="101"/>
      <c r="O786" s="101" t="n">
        <v>-2865.01</v>
      </c>
      <c r="P786" s="101" t="n">
        <v>8826.01</v>
      </c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</row>
    <row r="787" customFormat="false" ht="15.75" hidden="false" customHeight="true" outlineLevel="0" collapsed="false">
      <c r="A787" s="101"/>
      <c r="B787" s="101" t="n">
        <v>22</v>
      </c>
      <c r="C787" s="101" t="n">
        <v>51</v>
      </c>
      <c r="D787" s="101" t="n">
        <v>29</v>
      </c>
      <c r="E787" s="101" t="n">
        <v>80</v>
      </c>
      <c r="F787" s="101" t="s">
        <v>251</v>
      </c>
      <c r="G787" s="101" t="str">
        <f aca="false">E787&amp;""&amp;F787</f>
        <v>80Cu</v>
      </c>
      <c r="H787" s="101" t="n">
        <v>-36431.01</v>
      </c>
      <c r="I787" s="101" t="n">
        <v>2603.01</v>
      </c>
      <c r="J787" s="101" t="n">
        <v>16010.01</v>
      </c>
      <c r="K787" s="101" t="n">
        <v>8076.01</v>
      </c>
      <c r="L787" s="101"/>
      <c r="M787" s="101" t="n">
        <v>15218.01</v>
      </c>
      <c r="N787" s="101" t="n">
        <v>22793.01</v>
      </c>
      <c r="O787" s="101" t="n">
        <v>-14758.01</v>
      </c>
      <c r="P787" s="101"/>
      <c r="Q787" s="101" t="n">
        <v>8930.01</v>
      </c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</row>
    <row r="788" customFormat="false" ht="15.75" hidden="false" customHeight="true" outlineLevel="0" collapsed="false">
      <c r="A788" s="101"/>
      <c r="B788" s="101" t="n">
        <v>20</v>
      </c>
      <c r="C788" s="101" t="n">
        <v>50</v>
      </c>
      <c r="D788" s="101" t="n">
        <v>30</v>
      </c>
      <c r="E788" s="101" t="n">
        <v>80</v>
      </c>
      <c r="F788" s="101" t="s">
        <v>252</v>
      </c>
      <c r="G788" s="101" t="str">
        <f aca="false">E788&amp;""&amp;F788</f>
        <v>80Zn</v>
      </c>
      <c r="H788" s="101" t="n">
        <v>-51648.612</v>
      </c>
      <c r="I788" s="101" t="n">
        <v>6287.63</v>
      </c>
      <c r="J788" s="101" t="n">
        <v>17039.01</v>
      </c>
      <c r="K788" s="101" t="n">
        <v>10308.01</v>
      </c>
      <c r="L788" s="101" t="n">
        <v>32097.01</v>
      </c>
      <c r="M788" s="101" t="n">
        <v>7575.055</v>
      </c>
      <c r="N788" s="101" t="n">
        <v>17886.69</v>
      </c>
      <c r="O788" s="101" t="n">
        <v>-12464.01</v>
      </c>
      <c r="P788" s="101" t="n">
        <v>-31227.01</v>
      </c>
      <c r="Q788" s="101" t="n">
        <v>2827.75</v>
      </c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</row>
    <row r="789" customFormat="false" ht="15.75" hidden="false" customHeight="true" outlineLevel="0" collapsed="false">
      <c r="A789" s="101"/>
      <c r="B789" s="101" t="n">
        <v>18</v>
      </c>
      <c r="C789" s="101" t="n">
        <v>49</v>
      </c>
      <c r="D789" s="101" t="n">
        <v>31</v>
      </c>
      <c r="E789" s="101" t="n">
        <v>80</v>
      </c>
      <c r="F789" s="101" t="s">
        <v>253</v>
      </c>
      <c r="G789" s="101" t="str">
        <f aca="false">E789&amp;""&amp;F789</f>
        <v>80Ga</v>
      </c>
      <c r="H789" s="101" t="n">
        <v>-59223.667</v>
      </c>
      <c r="I789" s="101" t="n">
        <v>4747.31</v>
      </c>
      <c r="J789" s="101" t="n">
        <v>13080.34</v>
      </c>
      <c r="K789" s="101" t="n">
        <v>11660.35</v>
      </c>
      <c r="L789" s="101" t="n">
        <v>29304.14</v>
      </c>
      <c r="M789" s="101" t="n">
        <v>10311.639</v>
      </c>
      <c r="N789" s="101" t="n">
        <v>12990.79</v>
      </c>
      <c r="O789" s="101" t="n">
        <v>-10672.6</v>
      </c>
      <c r="P789" s="101" t="n">
        <v>-24614.01</v>
      </c>
      <c r="Q789" s="101" t="n">
        <v>2231.61</v>
      </c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</row>
    <row r="790" customFormat="false" ht="15.75" hidden="false" customHeight="true" outlineLevel="0" collapsed="false">
      <c r="A790" s="101"/>
      <c r="B790" s="101" t="n">
        <v>16</v>
      </c>
      <c r="C790" s="101" t="n">
        <v>48</v>
      </c>
      <c r="D790" s="101" t="n">
        <v>32</v>
      </c>
      <c r="E790" s="101" t="n">
        <v>80</v>
      </c>
      <c r="F790" s="101" t="s">
        <v>254</v>
      </c>
      <c r="G790" s="101" t="str">
        <f aca="false">E790&amp;""&amp;F790</f>
        <v>80Ge</v>
      </c>
      <c r="H790" s="101" t="n">
        <v>-69535.305</v>
      </c>
      <c r="I790" s="101" t="n">
        <v>8080.03</v>
      </c>
      <c r="J790" s="101" t="n">
        <v>14276.6</v>
      </c>
      <c r="K790" s="101" t="n">
        <v>13815.89</v>
      </c>
      <c r="L790" s="101" t="n">
        <v>26630.01</v>
      </c>
      <c r="M790" s="101" t="n">
        <v>2679.155</v>
      </c>
      <c r="N790" s="101" t="n">
        <v>8224.17</v>
      </c>
      <c r="O790" s="101" t="n">
        <v>-9657.21</v>
      </c>
      <c r="P790" s="101" t="n">
        <v>-23391.98</v>
      </c>
      <c r="Q790" s="101" t="n">
        <v>-3970.55</v>
      </c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</row>
    <row r="791" customFormat="false" ht="15.75" hidden="false" customHeight="true" outlineLevel="0" collapsed="false">
      <c r="A791" s="101"/>
      <c r="B791" s="101" t="n">
        <v>14</v>
      </c>
      <c r="C791" s="101" t="n">
        <v>47</v>
      </c>
      <c r="D791" s="101" t="n">
        <v>33</v>
      </c>
      <c r="E791" s="101" t="n">
        <v>80</v>
      </c>
      <c r="F791" s="101" t="s">
        <v>255</v>
      </c>
      <c r="G791" s="101" t="str">
        <f aca="false">E791&amp;""&amp;F791</f>
        <v>80As</v>
      </c>
      <c r="H791" s="101" t="n">
        <v>-72214.46</v>
      </c>
      <c r="I791" s="101" t="n">
        <v>6649.71</v>
      </c>
      <c r="J791" s="101" t="n">
        <v>9976.84</v>
      </c>
      <c r="K791" s="101" t="n">
        <v>15540.13</v>
      </c>
      <c r="L791" s="101" t="n">
        <v>23086.45</v>
      </c>
      <c r="M791" s="101" t="n">
        <v>5545.017</v>
      </c>
      <c r="N791" s="101" t="n">
        <v>3674.55</v>
      </c>
      <c r="O791" s="101" t="n">
        <v>-8342.74</v>
      </c>
      <c r="P791" s="101" t="n">
        <v>-16955.75</v>
      </c>
      <c r="Q791" s="101" t="n">
        <v>-4368.35</v>
      </c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</row>
    <row r="792" customFormat="false" ht="15.75" hidden="false" customHeight="true" outlineLevel="0" collapsed="false">
      <c r="A792" s="101"/>
      <c r="B792" s="101" t="n">
        <v>12</v>
      </c>
      <c r="C792" s="101" t="n">
        <v>46</v>
      </c>
      <c r="D792" s="101" t="n">
        <v>34</v>
      </c>
      <c r="E792" s="101" t="n">
        <v>80</v>
      </c>
      <c r="F792" s="101" t="s">
        <v>256</v>
      </c>
      <c r="G792" s="101" t="str">
        <f aca="false">E792&amp;""&amp;F792</f>
        <v>80Se</v>
      </c>
      <c r="H792" s="101" t="n">
        <v>-77759.477</v>
      </c>
      <c r="I792" s="101" t="n">
        <v>9913.37</v>
      </c>
      <c r="J792" s="101" t="n">
        <v>11412.38</v>
      </c>
      <c r="K792" s="101" t="n">
        <v>16876.2</v>
      </c>
      <c r="L792" s="101" t="n">
        <v>20475.37</v>
      </c>
      <c r="M792" s="101" t="n">
        <v>-1870.463</v>
      </c>
      <c r="N792" s="101" t="n">
        <v>133.84</v>
      </c>
      <c r="O792" s="101" t="n">
        <v>-6971.5</v>
      </c>
      <c r="P792" s="101" t="n">
        <v>-15521.85</v>
      </c>
      <c r="Q792" s="101" t="n">
        <v>-9762.74</v>
      </c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</row>
    <row r="793" customFormat="false" ht="15.75" hidden="false" customHeight="true" outlineLevel="0" collapsed="false">
      <c r="A793" s="101"/>
      <c r="B793" s="101" t="n">
        <v>10</v>
      </c>
      <c r="C793" s="101" t="n">
        <v>45</v>
      </c>
      <c r="D793" s="101" t="n">
        <v>35</v>
      </c>
      <c r="E793" s="101" t="n">
        <v>80</v>
      </c>
      <c r="F793" s="101" t="s">
        <v>257</v>
      </c>
      <c r="G793" s="101" t="str">
        <f aca="false">E793&amp;""&amp;F793</f>
        <v>80Br</v>
      </c>
      <c r="H793" s="101" t="n">
        <v>-75889.014</v>
      </c>
      <c r="I793" s="101" t="n">
        <v>7892.28</v>
      </c>
      <c r="J793" s="101" t="n">
        <v>7260.56</v>
      </c>
      <c r="K793" s="101" t="n">
        <v>18579.52</v>
      </c>
      <c r="L793" s="101" t="n">
        <v>17649.99</v>
      </c>
      <c r="M793" s="101" t="n">
        <v>2004.299</v>
      </c>
      <c r="N793" s="101" t="n">
        <v>-3713.55</v>
      </c>
      <c r="O793" s="101" t="n">
        <v>-6022.56</v>
      </c>
      <c r="P793" s="101" t="n">
        <v>-9541.92</v>
      </c>
      <c r="Q793" s="101" t="n">
        <v>-9518.05</v>
      </c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</row>
    <row r="794" customFormat="false" ht="15.75" hidden="false" customHeight="true" outlineLevel="0" collapsed="false">
      <c r="A794" s="101"/>
      <c r="B794" s="101" t="n">
        <v>8</v>
      </c>
      <c r="C794" s="101" t="n">
        <v>44</v>
      </c>
      <c r="D794" s="101" t="n">
        <v>36</v>
      </c>
      <c r="E794" s="101" t="n">
        <v>80</v>
      </c>
      <c r="F794" s="101" t="s">
        <v>258</v>
      </c>
      <c r="G794" s="101" t="str">
        <f aca="false">E794&amp;""&amp;F794</f>
        <v>80Kr</v>
      </c>
      <c r="H794" s="101" t="n">
        <v>-77893.313</v>
      </c>
      <c r="I794" s="101" t="n">
        <v>11522.35</v>
      </c>
      <c r="J794" s="101" t="n">
        <v>9114.23</v>
      </c>
      <c r="K794" s="101" t="n">
        <v>19856.37</v>
      </c>
      <c r="L794" s="101" t="n">
        <v>15445.34</v>
      </c>
      <c r="M794" s="101" t="n">
        <v>-5717.846</v>
      </c>
      <c r="N794" s="101" t="n">
        <v>-7581.83</v>
      </c>
      <c r="O794" s="101" t="n">
        <v>-5066.28</v>
      </c>
      <c r="P794" s="101" t="n">
        <v>-9264.86</v>
      </c>
      <c r="Q794" s="101" t="n">
        <v>-15161.65</v>
      </c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</row>
    <row r="795" customFormat="false" ht="15.75" hidden="false" customHeight="true" outlineLevel="0" collapsed="false">
      <c r="A795" s="101"/>
      <c r="B795" s="101" t="n">
        <v>6</v>
      </c>
      <c r="C795" s="101" t="n">
        <v>43</v>
      </c>
      <c r="D795" s="101" t="n">
        <v>37</v>
      </c>
      <c r="E795" s="101" t="n">
        <v>80</v>
      </c>
      <c r="F795" s="101" t="s">
        <v>259</v>
      </c>
      <c r="G795" s="101" t="str">
        <f aca="false">E795&amp;""&amp;F795</f>
        <v>80Rb</v>
      </c>
      <c r="H795" s="101" t="n">
        <v>-72175.467</v>
      </c>
      <c r="I795" s="101" t="n">
        <v>9443.8</v>
      </c>
      <c r="J795" s="101" t="n">
        <v>5022.16</v>
      </c>
      <c r="K795" s="101" t="n">
        <v>21382.68</v>
      </c>
      <c r="L795" s="101" t="n">
        <v>13301.28</v>
      </c>
      <c r="M795" s="101" t="n">
        <v>-1863.987</v>
      </c>
      <c r="N795" s="101" t="n">
        <v>-11028.56</v>
      </c>
      <c r="O795" s="101" t="n">
        <v>-4311.31</v>
      </c>
      <c r="P795" s="101" t="n">
        <v>-3396.38</v>
      </c>
      <c r="Q795" s="101" t="n">
        <v>-14769.9</v>
      </c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</row>
    <row r="796" customFormat="false" ht="15.75" hidden="false" customHeight="true" outlineLevel="0" collapsed="false">
      <c r="A796" s="101"/>
      <c r="B796" s="101" t="n">
        <v>4</v>
      </c>
      <c r="C796" s="101" t="n">
        <v>42</v>
      </c>
      <c r="D796" s="101" t="n">
        <v>38</v>
      </c>
      <c r="E796" s="101" t="n">
        <v>80</v>
      </c>
      <c r="F796" s="101" t="s">
        <v>260</v>
      </c>
      <c r="G796" s="101" t="str">
        <f aca="false">E796&amp;""&amp;F796</f>
        <v>80Sr</v>
      </c>
      <c r="H796" s="101" t="n">
        <v>-70311.48</v>
      </c>
      <c r="I796" s="101" t="n">
        <v>12905.91</v>
      </c>
      <c r="J796" s="101" t="n">
        <v>6797.47</v>
      </c>
      <c r="K796" s="101" t="n">
        <v>23280.17</v>
      </c>
      <c r="L796" s="101" t="n">
        <v>10709.84</v>
      </c>
      <c r="M796" s="101" t="n">
        <v>-9164.578</v>
      </c>
      <c r="N796" s="101" t="n">
        <v>-14794.44</v>
      </c>
      <c r="O796" s="101" t="n">
        <v>-3722.26</v>
      </c>
      <c r="P796" s="101" t="n">
        <v>-3158.17</v>
      </c>
      <c r="Q796" s="101" t="n">
        <v>-20025.91</v>
      </c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</row>
    <row r="797" customFormat="false" ht="15.75" hidden="false" customHeight="true" outlineLevel="0" collapsed="false">
      <c r="A797" s="101"/>
      <c r="B797" s="101" t="n">
        <v>2</v>
      </c>
      <c r="C797" s="101" t="n">
        <v>41</v>
      </c>
      <c r="D797" s="101" t="n">
        <v>39</v>
      </c>
      <c r="E797" s="101" t="n">
        <v>80</v>
      </c>
      <c r="F797" s="101" t="s">
        <v>261</v>
      </c>
      <c r="G797" s="101" t="str">
        <f aca="false">E797&amp;""&amp;F797</f>
        <v>80Y</v>
      </c>
      <c r="H797" s="101" t="n">
        <v>-61146.903</v>
      </c>
      <c r="I797" s="101" t="n">
        <v>10861.33</v>
      </c>
      <c r="J797" s="101" t="n">
        <v>2958.98</v>
      </c>
      <c r="K797" s="101" t="n">
        <v>24763.01</v>
      </c>
      <c r="L797" s="101" t="n">
        <v>8789.43</v>
      </c>
      <c r="M797" s="101" t="n">
        <v>-5629.86</v>
      </c>
      <c r="N797" s="101"/>
      <c r="O797" s="101" t="n">
        <v>-3092.74</v>
      </c>
      <c r="P797" s="101" t="n">
        <v>2367.11</v>
      </c>
      <c r="Q797" s="101" t="n">
        <v>-22159.01</v>
      </c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</row>
    <row r="798" customFormat="false" ht="15.75" hidden="false" customHeight="true" outlineLevel="0" collapsed="false">
      <c r="A798" s="101"/>
      <c r="B798" s="101" t="n">
        <v>0</v>
      </c>
      <c r="C798" s="101" t="n">
        <v>40</v>
      </c>
      <c r="D798" s="101" t="n">
        <v>40</v>
      </c>
      <c r="E798" s="101" t="n">
        <v>80</v>
      </c>
      <c r="F798" s="101" t="s">
        <v>262</v>
      </c>
      <c r="G798" s="101" t="str">
        <f aca="false">E798&amp;""&amp;F798</f>
        <v>80Zr</v>
      </c>
      <c r="H798" s="101" t="n">
        <v>-55517.043</v>
      </c>
      <c r="I798" s="101" t="n">
        <v>16529.01</v>
      </c>
      <c r="J798" s="101" t="n">
        <v>4449.12</v>
      </c>
      <c r="K798" s="101" t="n">
        <v>30357.01</v>
      </c>
      <c r="L798" s="101" t="n">
        <v>6921.04</v>
      </c>
      <c r="M798" s="101"/>
      <c r="N798" s="101"/>
      <c r="O798" s="101" t="n">
        <v>-3694.32</v>
      </c>
      <c r="P798" s="101" t="n">
        <v>2670.88</v>
      </c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</row>
    <row r="799" customFormat="false" ht="15.75" hidden="false" customHeight="true" outlineLevel="0" collapsed="false">
      <c r="A799" s="101"/>
      <c r="B799" s="101" t="n">
        <v>23</v>
      </c>
      <c r="C799" s="101" t="n">
        <v>52</v>
      </c>
      <c r="D799" s="101" t="n">
        <v>29</v>
      </c>
      <c r="E799" s="101" t="n">
        <v>81</v>
      </c>
      <c r="F799" s="101" t="s">
        <v>251</v>
      </c>
      <c r="G799" s="101" t="str">
        <f aca="false">E799&amp;""&amp;F799</f>
        <v>81Cu</v>
      </c>
      <c r="H799" s="101" t="n">
        <v>-31790.01</v>
      </c>
      <c r="I799" s="101" t="n">
        <v>3431.01</v>
      </c>
      <c r="J799" s="101"/>
      <c r="K799" s="101" t="n">
        <v>6034.01</v>
      </c>
      <c r="L799" s="101"/>
      <c r="M799" s="101" t="n">
        <v>14410.01</v>
      </c>
      <c r="N799" s="101" t="n">
        <v>25838.01</v>
      </c>
      <c r="O799" s="101"/>
      <c r="P799" s="101"/>
      <c r="Q799" s="101" t="n">
        <v>11787.01</v>
      </c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</row>
    <row r="800" customFormat="false" ht="15.75" hidden="false" customHeight="true" outlineLevel="0" collapsed="false">
      <c r="A800" s="101"/>
      <c r="B800" s="101" t="n">
        <v>21</v>
      </c>
      <c r="C800" s="101" t="n">
        <v>51</v>
      </c>
      <c r="D800" s="101" t="n">
        <v>30</v>
      </c>
      <c r="E800" s="101" t="n">
        <v>81</v>
      </c>
      <c r="F800" s="101" t="s">
        <v>252</v>
      </c>
      <c r="G800" s="101" t="str">
        <f aca="false">E800&amp;""&amp;F800</f>
        <v>81Zn</v>
      </c>
      <c r="H800" s="101" t="n">
        <v>-46199.663</v>
      </c>
      <c r="I800" s="101" t="n">
        <v>2622.37</v>
      </c>
      <c r="J800" s="101" t="n">
        <v>17058.01</v>
      </c>
      <c r="K800" s="101" t="n">
        <v>8910</v>
      </c>
      <c r="L800" s="101" t="n">
        <v>33068.01</v>
      </c>
      <c r="M800" s="101" t="n">
        <v>11428.291</v>
      </c>
      <c r="N800" s="101" t="n">
        <v>20092.02</v>
      </c>
      <c r="O800" s="101" t="n">
        <v>-11877.01</v>
      </c>
      <c r="P800" s="101"/>
      <c r="Q800" s="101" t="n">
        <v>4952.69</v>
      </c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</row>
    <row r="801" customFormat="false" ht="15.75" hidden="false" customHeight="true" outlineLevel="0" collapsed="false">
      <c r="A801" s="101"/>
      <c r="B801" s="101" t="n">
        <v>19</v>
      </c>
      <c r="C801" s="101" t="n">
        <v>50</v>
      </c>
      <c r="D801" s="101" t="n">
        <v>31</v>
      </c>
      <c r="E801" s="101" t="n">
        <v>81</v>
      </c>
      <c r="F801" s="101" t="s">
        <v>253</v>
      </c>
      <c r="G801" s="101" t="str">
        <f aca="false">E801&amp;""&amp;F801</f>
        <v>81Ga</v>
      </c>
      <c r="H801" s="101" t="n">
        <v>-57627.954</v>
      </c>
      <c r="I801" s="101" t="n">
        <v>6475.6</v>
      </c>
      <c r="J801" s="101" t="n">
        <v>13268.31</v>
      </c>
      <c r="K801" s="101" t="n">
        <v>11222.91</v>
      </c>
      <c r="L801" s="101" t="n">
        <v>30307.01</v>
      </c>
      <c r="M801" s="101" t="n">
        <v>8663.733</v>
      </c>
      <c r="N801" s="101" t="n">
        <v>14905.36</v>
      </c>
      <c r="O801" s="101" t="n">
        <v>-11541.01</v>
      </c>
      <c r="P801" s="101" t="n">
        <v>-28486.01</v>
      </c>
      <c r="Q801" s="101" t="n">
        <v>3836.03</v>
      </c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</row>
    <row r="802" customFormat="false" ht="15.75" hidden="false" customHeight="true" outlineLevel="0" collapsed="false">
      <c r="A802" s="101"/>
      <c r="B802" s="101" t="n">
        <v>17</v>
      </c>
      <c r="C802" s="101" t="n">
        <v>49</v>
      </c>
      <c r="D802" s="101" t="n">
        <v>32</v>
      </c>
      <c r="E802" s="101" t="n">
        <v>81</v>
      </c>
      <c r="F802" s="101" t="s">
        <v>254</v>
      </c>
      <c r="G802" s="101" t="str">
        <f aca="false">E802&amp;""&amp;F802</f>
        <v>81Ge</v>
      </c>
      <c r="H802" s="101" t="n">
        <v>-66291.686</v>
      </c>
      <c r="I802" s="101" t="n">
        <v>4827.7</v>
      </c>
      <c r="J802" s="101" t="n">
        <v>14356.99</v>
      </c>
      <c r="K802" s="101" t="n">
        <v>12907.73</v>
      </c>
      <c r="L802" s="101" t="n">
        <v>27437.33</v>
      </c>
      <c r="M802" s="101" t="n">
        <v>6241.628</v>
      </c>
      <c r="N802" s="101" t="n">
        <v>10097.32</v>
      </c>
      <c r="O802" s="101" t="n">
        <v>-9927.41</v>
      </c>
      <c r="P802" s="101" t="n">
        <v>-21932.04</v>
      </c>
      <c r="Q802" s="101" t="n">
        <v>-2148.54</v>
      </c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</row>
    <row r="803" customFormat="false" ht="15.75" hidden="false" customHeight="true" outlineLevel="0" collapsed="false">
      <c r="A803" s="101"/>
      <c r="B803" s="101" t="n">
        <v>15</v>
      </c>
      <c r="C803" s="101" t="n">
        <v>48</v>
      </c>
      <c r="D803" s="101" t="n">
        <v>33</v>
      </c>
      <c r="E803" s="101" t="n">
        <v>81</v>
      </c>
      <c r="F803" s="101" t="s">
        <v>255</v>
      </c>
      <c r="G803" s="101" t="str">
        <f aca="false">E803&amp;""&amp;F803</f>
        <v>81As</v>
      </c>
      <c r="H803" s="101" t="n">
        <v>-72533.314</v>
      </c>
      <c r="I803" s="101" t="n">
        <v>8390.17</v>
      </c>
      <c r="J803" s="101" t="n">
        <v>10286.98</v>
      </c>
      <c r="K803" s="101" t="n">
        <v>15039.88</v>
      </c>
      <c r="L803" s="101" t="n">
        <v>24563.58</v>
      </c>
      <c r="M803" s="101" t="n">
        <v>3855.693</v>
      </c>
      <c r="N803" s="101" t="n">
        <v>5442.34</v>
      </c>
      <c r="O803" s="101" t="n">
        <v>-8965.89</v>
      </c>
      <c r="P803" s="101" t="n">
        <v>-20598.62</v>
      </c>
      <c r="Q803" s="101" t="n">
        <v>-2845.15</v>
      </c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</row>
    <row r="804" customFormat="false" ht="15.75" hidden="false" customHeight="true" outlineLevel="0" collapsed="false">
      <c r="A804" s="101"/>
      <c r="B804" s="101" t="n">
        <v>13</v>
      </c>
      <c r="C804" s="101" t="n">
        <v>47</v>
      </c>
      <c r="D804" s="101" t="n">
        <v>34</v>
      </c>
      <c r="E804" s="101" t="n">
        <v>81</v>
      </c>
      <c r="F804" s="101" t="s">
        <v>256</v>
      </c>
      <c r="G804" s="101" t="str">
        <f aca="false">E804&amp;""&amp;F804</f>
        <v>81Se</v>
      </c>
      <c r="H804" s="101" t="n">
        <v>-76389.007</v>
      </c>
      <c r="I804" s="101" t="n">
        <v>6700.85</v>
      </c>
      <c r="J804" s="101" t="n">
        <v>11463.52</v>
      </c>
      <c r="K804" s="101" t="n">
        <v>16614.22</v>
      </c>
      <c r="L804" s="101" t="n">
        <v>21440.35</v>
      </c>
      <c r="M804" s="101" t="n">
        <v>1586.644</v>
      </c>
      <c r="N804" s="101" t="n">
        <v>1305.81</v>
      </c>
      <c r="O804" s="101" t="n">
        <v>-7601.06</v>
      </c>
      <c r="P804" s="101" t="n">
        <v>-14142.67</v>
      </c>
      <c r="Q804" s="101" t="n">
        <v>-8571.31</v>
      </c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</row>
    <row r="805" customFormat="false" ht="15.75" hidden="false" customHeight="true" outlineLevel="0" collapsed="false">
      <c r="A805" s="101"/>
      <c r="B805" s="101" t="n">
        <v>11</v>
      </c>
      <c r="C805" s="101" t="n">
        <v>46</v>
      </c>
      <c r="D805" s="101" t="n">
        <v>35</v>
      </c>
      <c r="E805" s="101" t="n">
        <v>81</v>
      </c>
      <c r="F805" s="101" t="s">
        <v>257</v>
      </c>
      <c r="G805" s="101" t="str">
        <f aca="false">E805&amp;""&amp;F805</f>
        <v>81Br</v>
      </c>
      <c r="H805" s="101" t="n">
        <v>-77975.651</v>
      </c>
      <c r="I805" s="101" t="n">
        <v>10157.95</v>
      </c>
      <c r="J805" s="101" t="n">
        <v>7505.14</v>
      </c>
      <c r="K805" s="101" t="n">
        <v>18050.23</v>
      </c>
      <c r="L805" s="101" t="n">
        <v>18917.52</v>
      </c>
      <c r="M805" s="101" t="n">
        <v>-280.837</v>
      </c>
      <c r="N805" s="101" t="n">
        <v>-2518.99</v>
      </c>
      <c r="O805" s="101" t="n">
        <v>-6484.25</v>
      </c>
      <c r="P805" s="101" t="n">
        <v>-13050.16</v>
      </c>
      <c r="Q805" s="101" t="n">
        <v>-8153.66</v>
      </c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</row>
    <row r="806" customFormat="false" ht="15.75" hidden="false" customHeight="true" outlineLevel="0" collapsed="false">
      <c r="A806" s="101"/>
      <c r="B806" s="101" t="n">
        <v>9</v>
      </c>
      <c r="C806" s="101" t="n">
        <v>45</v>
      </c>
      <c r="D806" s="101" t="n">
        <v>36</v>
      </c>
      <c r="E806" s="101" t="n">
        <v>81</v>
      </c>
      <c r="F806" s="101" t="s">
        <v>258</v>
      </c>
      <c r="G806" s="101" t="str">
        <f aca="false">E806&amp;""&amp;F806</f>
        <v>81Kr</v>
      </c>
      <c r="H806" s="101" t="n">
        <v>-77694.814</v>
      </c>
      <c r="I806" s="101" t="n">
        <v>7872.82</v>
      </c>
      <c r="J806" s="101" t="n">
        <v>9094.77</v>
      </c>
      <c r="K806" s="101" t="n">
        <v>19395.17</v>
      </c>
      <c r="L806" s="101" t="n">
        <v>16355.33</v>
      </c>
      <c r="M806" s="101" t="n">
        <v>-2238.151</v>
      </c>
      <c r="N806" s="101" t="n">
        <v>-6166.69</v>
      </c>
      <c r="O806" s="101" t="n">
        <v>-5520.24</v>
      </c>
      <c r="P806" s="101" t="n">
        <v>-7224.31</v>
      </c>
      <c r="Q806" s="101" t="n">
        <v>-13590.66</v>
      </c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</row>
    <row r="807" customFormat="false" ht="15.75" hidden="false" customHeight="true" outlineLevel="0" collapsed="false">
      <c r="A807" s="101"/>
      <c r="B807" s="101" t="n">
        <v>7</v>
      </c>
      <c r="C807" s="101" t="n">
        <v>44</v>
      </c>
      <c r="D807" s="101" t="n">
        <v>37</v>
      </c>
      <c r="E807" s="101" t="n">
        <v>81</v>
      </c>
      <c r="F807" s="101" t="s">
        <v>259</v>
      </c>
      <c r="G807" s="101" t="str">
        <f aca="false">E807&amp;""&amp;F807</f>
        <v>81Rb</v>
      </c>
      <c r="H807" s="101" t="n">
        <v>-75456.663</v>
      </c>
      <c r="I807" s="101" t="n">
        <v>11352.51</v>
      </c>
      <c r="J807" s="101" t="n">
        <v>4852.32</v>
      </c>
      <c r="K807" s="101" t="n">
        <v>20796.31</v>
      </c>
      <c r="L807" s="101" t="n">
        <v>13966.55</v>
      </c>
      <c r="M807" s="101" t="n">
        <v>-3928.538</v>
      </c>
      <c r="N807" s="101" t="n">
        <v>-9744.94</v>
      </c>
      <c r="O807" s="101" t="n">
        <v>-4646.77</v>
      </c>
      <c r="P807" s="101" t="n">
        <v>-6856.62</v>
      </c>
      <c r="Q807" s="101" t="n">
        <v>-13216.5</v>
      </c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</row>
    <row r="808" customFormat="false" ht="15.75" hidden="false" customHeight="true" outlineLevel="0" collapsed="false">
      <c r="A808" s="101"/>
      <c r="B808" s="101" t="n">
        <v>5</v>
      </c>
      <c r="C808" s="101" t="n">
        <v>43</v>
      </c>
      <c r="D808" s="101" t="n">
        <v>38</v>
      </c>
      <c r="E808" s="101" t="n">
        <v>81</v>
      </c>
      <c r="F808" s="101" t="s">
        <v>260</v>
      </c>
      <c r="G808" s="101" t="str">
        <f aca="false">E808&amp;""&amp;F808</f>
        <v>81Sr</v>
      </c>
      <c r="H808" s="101" t="n">
        <v>-71528.125</v>
      </c>
      <c r="I808" s="101" t="n">
        <v>9287.96</v>
      </c>
      <c r="J808" s="101" t="n">
        <v>6641.63</v>
      </c>
      <c r="K808" s="101" t="n">
        <v>22193.87</v>
      </c>
      <c r="L808" s="101" t="n">
        <v>11663.79</v>
      </c>
      <c r="M808" s="101" t="n">
        <v>-5816.399</v>
      </c>
      <c r="N808" s="101" t="n">
        <v>-13131.73</v>
      </c>
      <c r="O808" s="101" t="n">
        <v>-3783.6</v>
      </c>
      <c r="P808" s="101" t="n">
        <v>-923.78</v>
      </c>
      <c r="Q808" s="101" t="n">
        <v>-18452.54</v>
      </c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</row>
    <row r="809" customFormat="false" ht="15.75" hidden="false" customHeight="true" outlineLevel="0" collapsed="false">
      <c r="A809" s="101"/>
      <c r="B809" s="101" t="n">
        <v>3</v>
      </c>
      <c r="C809" s="101" t="n">
        <v>42</v>
      </c>
      <c r="D809" s="101" t="n">
        <v>39</v>
      </c>
      <c r="E809" s="101" t="n">
        <v>81</v>
      </c>
      <c r="F809" s="101" t="s">
        <v>261</v>
      </c>
      <c r="G809" s="101" t="str">
        <f aca="false">E809&amp;""&amp;F809</f>
        <v>81Y</v>
      </c>
      <c r="H809" s="101" t="n">
        <v>-65711.726</v>
      </c>
      <c r="I809" s="101" t="n">
        <v>12636.14</v>
      </c>
      <c r="J809" s="101" t="n">
        <v>2689.22</v>
      </c>
      <c r="K809" s="101" t="n">
        <v>23497.47</v>
      </c>
      <c r="L809" s="101" t="n">
        <v>9486.68</v>
      </c>
      <c r="M809" s="101" t="n">
        <v>-7315.335</v>
      </c>
      <c r="N809" s="101" t="n">
        <v>-18764.01</v>
      </c>
      <c r="O809" s="101" t="n">
        <v>-3306.15</v>
      </c>
      <c r="P809" s="101" t="n">
        <v>-825.23</v>
      </c>
      <c r="Q809" s="101" t="n">
        <v>-18266</v>
      </c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</row>
    <row r="810" customFormat="false" ht="15.75" hidden="false" customHeight="true" outlineLevel="0" collapsed="false">
      <c r="A810" s="101"/>
      <c r="B810" s="101" t="n">
        <v>1</v>
      </c>
      <c r="C810" s="101" t="n">
        <v>41</v>
      </c>
      <c r="D810" s="101" t="n">
        <v>40</v>
      </c>
      <c r="E810" s="101" t="n">
        <v>81</v>
      </c>
      <c r="F810" s="101" t="s">
        <v>262</v>
      </c>
      <c r="G810" s="101" t="str">
        <f aca="false">E810&amp;""&amp;F810</f>
        <v>81Zr</v>
      </c>
      <c r="H810" s="101" t="n">
        <v>-58396.391</v>
      </c>
      <c r="I810" s="101" t="n">
        <v>10950.67</v>
      </c>
      <c r="J810" s="101" t="n">
        <v>4538.46</v>
      </c>
      <c r="K810" s="101" t="n">
        <v>27480.01</v>
      </c>
      <c r="L810" s="101" t="n">
        <v>7497.44</v>
      </c>
      <c r="M810" s="101" t="n">
        <v>-11449.01</v>
      </c>
      <c r="N810" s="101"/>
      <c r="O810" s="101" t="n">
        <v>-3017.87</v>
      </c>
      <c r="P810" s="101" t="n">
        <v>4626.12</v>
      </c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</row>
    <row r="811" customFormat="false" ht="15.75" hidden="false" customHeight="true" outlineLevel="0" collapsed="false">
      <c r="A811" s="101"/>
      <c r="B811" s="101" t="n">
        <v>-1</v>
      </c>
      <c r="C811" s="101" t="n">
        <v>40</v>
      </c>
      <c r="D811" s="101" t="n">
        <v>41</v>
      </c>
      <c r="E811" s="101" t="n">
        <v>81</v>
      </c>
      <c r="F811" s="101" t="s">
        <v>263</v>
      </c>
      <c r="G811" s="101" t="str">
        <f aca="false">E811&amp;""&amp;F811</f>
        <v>81Nb</v>
      </c>
      <c r="H811" s="101" t="n">
        <v>-46947.01</v>
      </c>
      <c r="I811" s="101"/>
      <c r="J811" s="101" t="n">
        <v>-1281.01</v>
      </c>
      <c r="K811" s="101"/>
      <c r="L811" s="101" t="n">
        <v>3168.01</v>
      </c>
      <c r="M811" s="101"/>
      <c r="N811" s="101"/>
      <c r="O811" s="101" t="n">
        <v>-2594.01</v>
      </c>
      <c r="P811" s="101" t="n">
        <v>6911.01</v>
      </c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</row>
    <row r="812" customFormat="false" ht="15.75" hidden="false" customHeight="true" outlineLevel="0" collapsed="false">
      <c r="A812" s="101"/>
      <c r="B812" s="101" t="n">
        <v>24</v>
      </c>
      <c r="C812" s="101" t="n">
        <v>53</v>
      </c>
      <c r="D812" s="101" t="n">
        <v>29</v>
      </c>
      <c r="E812" s="101" t="n">
        <v>82</v>
      </c>
      <c r="F812" s="101" t="s">
        <v>251</v>
      </c>
      <c r="G812" s="101" t="str">
        <f aca="false">E812&amp;""&amp;F812</f>
        <v>82Cu</v>
      </c>
      <c r="H812" s="101" t="n">
        <v>-25670.01</v>
      </c>
      <c r="I812" s="101" t="n">
        <v>1951.01</v>
      </c>
      <c r="J812" s="101"/>
      <c r="K812" s="101" t="n">
        <v>5382.01</v>
      </c>
      <c r="L812" s="101"/>
      <c r="M812" s="101" t="n">
        <v>16936.01</v>
      </c>
      <c r="N812" s="101" t="n">
        <v>27261.01</v>
      </c>
      <c r="O812" s="101"/>
      <c r="P812" s="101"/>
      <c r="Q812" s="101" t="n">
        <v>12458.01</v>
      </c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</row>
    <row r="813" customFormat="false" ht="15.75" hidden="false" customHeight="true" outlineLevel="0" collapsed="false">
      <c r="A813" s="101"/>
      <c r="B813" s="101" t="n">
        <v>22</v>
      </c>
      <c r="C813" s="101" t="n">
        <v>52</v>
      </c>
      <c r="D813" s="101" t="n">
        <v>30</v>
      </c>
      <c r="E813" s="101" t="n">
        <v>82</v>
      </c>
      <c r="F813" s="101" t="s">
        <v>252</v>
      </c>
      <c r="G813" s="101" t="str">
        <f aca="false">E813&amp;""&amp;F813</f>
        <v>82Zn</v>
      </c>
      <c r="H813" s="101" t="n">
        <v>-42607.01</v>
      </c>
      <c r="I813" s="101" t="n">
        <v>4478.01</v>
      </c>
      <c r="J813" s="101" t="n">
        <v>18105.01</v>
      </c>
      <c r="K813" s="101" t="n">
        <v>7101.01</v>
      </c>
      <c r="L813" s="101"/>
      <c r="M813" s="101" t="n">
        <v>10324.01</v>
      </c>
      <c r="N813" s="101" t="n">
        <v>22809.01</v>
      </c>
      <c r="O813" s="101" t="n">
        <v>-10902.01</v>
      </c>
      <c r="P813" s="101"/>
      <c r="Q813" s="101" t="n">
        <v>6950.01</v>
      </c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</row>
    <row r="814" customFormat="false" ht="15.75" hidden="false" customHeight="true" outlineLevel="0" collapsed="false">
      <c r="A814" s="101"/>
      <c r="B814" s="101" t="n">
        <v>20</v>
      </c>
      <c r="C814" s="101" t="n">
        <v>51</v>
      </c>
      <c r="D814" s="101" t="n">
        <v>31</v>
      </c>
      <c r="E814" s="101" t="n">
        <v>82</v>
      </c>
      <c r="F814" s="101" t="s">
        <v>253</v>
      </c>
      <c r="G814" s="101" t="str">
        <f aca="false">E814&amp;""&amp;F814</f>
        <v>82Ga</v>
      </c>
      <c r="H814" s="101" t="n">
        <v>-52930.718</v>
      </c>
      <c r="I814" s="101" t="n">
        <v>3374.08</v>
      </c>
      <c r="J814" s="101" t="n">
        <v>14020.03</v>
      </c>
      <c r="K814" s="101" t="n">
        <v>9849.69</v>
      </c>
      <c r="L814" s="101" t="n">
        <v>31078.01</v>
      </c>
      <c r="M814" s="101" t="n">
        <v>12484.348</v>
      </c>
      <c r="N814" s="101" t="n">
        <v>17172.37</v>
      </c>
      <c r="O814" s="101" t="n">
        <v>-10858.17</v>
      </c>
      <c r="P814" s="101" t="n">
        <v>-28430.01</v>
      </c>
      <c r="Q814" s="101" t="n">
        <v>5289.65</v>
      </c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</row>
    <row r="815" customFormat="false" ht="15.75" hidden="false" customHeight="true" outlineLevel="0" collapsed="false">
      <c r="A815" s="101"/>
      <c r="B815" s="101" t="n">
        <v>18</v>
      </c>
      <c r="C815" s="101" t="n">
        <v>50</v>
      </c>
      <c r="D815" s="101" t="n">
        <v>32</v>
      </c>
      <c r="E815" s="101" t="n">
        <v>82</v>
      </c>
      <c r="F815" s="101" t="s">
        <v>254</v>
      </c>
      <c r="G815" s="101" t="str">
        <f aca="false">E815&amp;""&amp;F815</f>
        <v>82Ge</v>
      </c>
      <c r="H815" s="101" t="n">
        <v>-65415.066</v>
      </c>
      <c r="I815" s="101" t="n">
        <v>7194.7</v>
      </c>
      <c r="J815" s="101" t="n">
        <v>15076.08</v>
      </c>
      <c r="K815" s="101" t="n">
        <v>12022.4</v>
      </c>
      <c r="L815" s="101" t="n">
        <v>28344.4</v>
      </c>
      <c r="M815" s="101" t="n">
        <v>4688.023</v>
      </c>
      <c r="N815" s="101" t="n">
        <v>12178.85</v>
      </c>
      <c r="O815" s="101" t="n">
        <v>-10356.75</v>
      </c>
      <c r="P815" s="101" t="n">
        <v>-26504.37</v>
      </c>
      <c r="Q815" s="101" t="n">
        <v>-953.07</v>
      </c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</row>
    <row r="816" customFormat="false" ht="15.75" hidden="false" customHeight="true" outlineLevel="0" collapsed="false">
      <c r="A816" s="101"/>
      <c r="B816" s="101" t="n">
        <v>16</v>
      </c>
      <c r="C816" s="101" t="n">
        <v>49</v>
      </c>
      <c r="D816" s="101" t="n">
        <v>33</v>
      </c>
      <c r="E816" s="101" t="n">
        <v>82</v>
      </c>
      <c r="F816" s="101" t="s">
        <v>255</v>
      </c>
      <c r="G816" s="101" t="str">
        <f aca="false">E816&amp;""&amp;F816</f>
        <v>82As</v>
      </c>
      <c r="H816" s="101" t="n">
        <v>-70103.089</v>
      </c>
      <c r="I816" s="101" t="n">
        <v>5641.09</v>
      </c>
      <c r="J816" s="101" t="n">
        <v>11100.37</v>
      </c>
      <c r="K816" s="101" t="n">
        <v>14031.26</v>
      </c>
      <c r="L816" s="101" t="n">
        <v>25457.36</v>
      </c>
      <c r="M816" s="101" t="n">
        <v>7490.829</v>
      </c>
      <c r="N816" s="101" t="n">
        <v>7394.19</v>
      </c>
      <c r="O816" s="101" t="n">
        <v>-8822.06</v>
      </c>
      <c r="P816" s="101" t="n">
        <v>-19764.11</v>
      </c>
      <c r="Q816" s="101" t="n">
        <v>-1785.4</v>
      </c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</row>
    <row r="817" customFormat="false" ht="15.75" hidden="false" customHeight="true" outlineLevel="0" collapsed="false">
      <c r="A817" s="101"/>
      <c r="B817" s="101" t="n">
        <v>14</v>
      </c>
      <c r="C817" s="101" t="n">
        <v>48</v>
      </c>
      <c r="D817" s="101" t="n">
        <v>34</v>
      </c>
      <c r="E817" s="101" t="n">
        <v>82</v>
      </c>
      <c r="F817" s="101" t="s">
        <v>256</v>
      </c>
      <c r="G817" s="101" t="str">
        <f aca="false">E817&amp;""&amp;F817</f>
        <v>82Se</v>
      </c>
      <c r="H817" s="101" t="n">
        <v>-77593.919</v>
      </c>
      <c r="I817" s="101" t="n">
        <v>9276.23</v>
      </c>
      <c r="J817" s="101" t="n">
        <v>12349.58</v>
      </c>
      <c r="K817" s="101" t="n">
        <v>15977.08</v>
      </c>
      <c r="L817" s="101" t="n">
        <v>22636.55</v>
      </c>
      <c r="M817" s="101" t="n">
        <v>-96.642</v>
      </c>
      <c r="N817" s="101" t="n">
        <v>2996.4</v>
      </c>
      <c r="O817" s="101" t="n">
        <v>-8156.78</v>
      </c>
      <c r="P817" s="101" t="n">
        <v>-18591.2</v>
      </c>
      <c r="Q817" s="101" t="n">
        <v>-7689.58</v>
      </c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</row>
    <row r="818" customFormat="false" ht="15.75" hidden="false" customHeight="true" outlineLevel="0" collapsed="false">
      <c r="A818" s="101"/>
      <c r="B818" s="101" t="n">
        <v>12</v>
      </c>
      <c r="C818" s="101" t="n">
        <v>47</v>
      </c>
      <c r="D818" s="101" t="n">
        <v>35</v>
      </c>
      <c r="E818" s="101" t="n">
        <v>82</v>
      </c>
      <c r="F818" s="101" t="s">
        <v>257</v>
      </c>
      <c r="G818" s="101" t="str">
        <f aca="false">E818&amp;""&amp;F818</f>
        <v>82Br</v>
      </c>
      <c r="H818" s="101" t="n">
        <v>-77497.277</v>
      </c>
      <c r="I818" s="101" t="n">
        <v>7592.94</v>
      </c>
      <c r="J818" s="101" t="n">
        <v>8397.24</v>
      </c>
      <c r="K818" s="101" t="n">
        <v>17750.9</v>
      </c>
      <c r="L818" s="101" t="n">
        <v>19860.76</v>
      </c>
      <c r="M818" s="101" t="n">
        <v>3093.041</v>
      </c>
      <c r="N818" s="101" t="n">
        <v>-1309.47</v>
      </c>
      <c r="O818" s="101" t="n">
        <v>-7105.23</v>
      </c>
      <c r="P818" s="101" t="n">
        <v>-12252.93</v>
      </c>
      <c r="Q818" s="101" t="n">
        <v>-7873.78</v>
      </c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</row>
    <row r="819" customFormat="false" ht="15.75" hidden="false" customHeight="true" outlineLevel="0" collapsed="false">
      <c r="A819" s="101"/>
      <c r="B819" s="101" t="n">
        <v>10</v>
      </c>
      <c r="C819" s="101" t="n">
        <v>46</v>
      </c>
      <c r="D819" s="101" t="n">
        <v>36</v>
      </c>
      <c r="E819" s="101" t="n">
        <v>82</v>
      </c>
      <c r="F819" s="101" t="s">
        <v>258</v>
      </c>
      <c r="G819" s="101" t="str">
        <f aca="false">E819&amp;""&amp;F819</f>
        <v>82Kr</v>
      </c>
      <c r="H819" s="101" t="n">
        <v>-80590.318</v>
      </c>
      <c r="I819" s="101" t="n">
        <v>10966.82</v>
      </c>
      <c r="J819" s="101" t="n">
        <v>9903.64</v>
      </c>
      <c r="K819" s="101" t="n">
        <v>18839.64</v>
      </c>
      <c r="L819" s="101" t="n">
        <v>17408.78</v>
      </c>
      <c r="M819" s="101" t="n">
        <v>-4402.515</v>
      </c>
      <c r="N819" s="101" t="n">
        <v>-4580.27</v>
      </c>
      <c r="O819" s="101" t="n">
        <v>-5989.32</v>
      </c>
      <c r="P819" s="101" t="n">
        <v>-11490.28</v>
      </c>
      <c r="Q819" s="101" t="n">
        <v>-13204.97</v>
      </c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</row>
    <row r="820" customFormat="false" ht="15.75" hidden="false" customHeight="true" outlineLevel="0" collapsed="false">
      <c r="A820" s="101"/>
      <c r="B820" s="101" t="n">
        <v>8</v>
      </c>
      <c r="C820" s="101" t="n">
        <v>45</v>
      </c>
      <c r="D820" s="101" t="n">
        <v>37</v>
      </c>
      <c r="E820" s="101" t="n">
        <v>82</v>
      </c>
      <c r="F820" s="101" t="s">
        <v>259</v>
      </c>
      <c r="G820" s="101" t="str">
        <f aca="false">E820&amp;""&amp;F820</f>
        <v>82Rb</v>
      </c>
      <c r="H820" s="101" t="n">
        <v>-76187.803</v>
      </c>
      <c r="I820" s="101" t="n">
        <v>8802.46</v>
      </c>
      <c r="J820" s="101" t="n">
        <v>5781.96</v>
      </c>
      <c r="K820" s="101" t="n">
        <v>20154.97</v>
      </c>
      <c r="L820" s="101" t="n">
        <v>14876.73</v>
      </c>
      <c r="M820" s="101" t="n">
        <v>-177.757</v>
      </c>
      <c r="N820" s="101" t="n">
        <v>-8124.84</v>
      </c>
      <c r="O820" s="101" t="n">
        <v>-5160.59</v>
      </c>
      <c r="P820" s="101" t="n">
        <v>-5501.12</v>
      </c>
      <c r="Q820" s="101" t="n">
        <v>-12731</v>
      </c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</row>
    <row r="821" customFormat="false" ht="15.75" hidden="false" customHeight="true" outlineLevel="0" collapsed="false">
      <c r="A821" s="101"/>
      <c r="B821" s="101" t="n">
        <v>6</v>
      </c>
      <c r="C821" s="101" t="n">
        <v>44</v>
      </c>
      <c r="D821" s="101" t="n">
        <v>38</v>
      </c>
      <c r="E821" s="101" t="n">
        <v>82</v>
      </c>
      <c r="F821" s="101" t="s">
        <v>260</v>
      </c>
      <c r="G821" s="101" t="str">
        <f aca="false">E821&amp;""&amp;F821</f>
        <v>82Sr</v>
      </c>
      <c r="H821" s="101" t="n">
        <v>-76010.046</v>
      </c>
      <c r="I821" s="101" t="n">
        <v>12553.24</v>
      </c>
      <c r="J821" s="101" t="n">
        <v>7842.35</v>
      </c>
      <c r="K821" s="101" t="n">
        <v>21841.2</v>
      </c>
      <c r="L821" s="101" t="n">
        <v>12694.67</v>
      </c>
      <c r="M821" s="101" t="n">
        <v>-7947.084</v>
      </c>
      <c r="N821" s="101" t="n">
        <v>-12067.01</v>
      </c>
      <c r="O821" s="101" t="n">
        <v>-4255.38</v>
      </c>
      <c r="P821" s="101" t="n">
        <v>-5604.2</v>
      </c>
      <c r="Q821" s="101" t="n">
        <v>-18369.64</v>
      </c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</row>
    <row r="822" customFormat="false" ht="15.75" hidden="false" customHeight="true" outlineLevel="0" collapsed="false">
      <c r="A822" s="101"/>
      <c r="B822" s="101" t="n">
        <v>4</v>
      </c>
      <c r="C822" s="101" t="n">
        <v>43</v>
      </c>
      <c r="D822" s="101" t="n">
        <v>39</v>
      </c>
      <c r="E822" s="101" t="n">
        <v>82</v>
      </c>
      <c r="F822" s="101" t="s">
        <v>261</v>
      </c>
      <c r="G822" s="101" t="str">
        <f aca="false">E822&amp;""&amp;F822</f>
        <v>82Y</v>
      </c>
      <c r="H822" s="101" t="n">
        <v>-68062.962</v>
      </c>
      <c r="I822" s="101" t="n">
        <v>10422.55</v>
      </c>
      <c r="J822" s="101" t="n">
        <v>3823.81</v>
      </c>
      <c r="K822" s="101" t="n">
        <v>23058.69</v>
      </c>
      <c r="L822" s="101" t="n">
        <v>10465.44</v>
      </c>
      <c r="M822" s="101" t="n">
        <v>-4120.01</v>
      </c>
      <c r="N822" s="101" t="n">
        <v>-15862.01</v>
      </c>
      <c r="O822" s="101" t="n">
        <v>-3552.46</v>
      </c>
      <c r="P822" s="101" t="n">
        <v>104.73</v>
      </c>
      <c r="Q822" s="101" t="n">
        <v>-17737.89</v>
      </c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</row>
    <row r="823" customFormat="false" ht="15.75" hidden="false" customHeight="true" outlineLevel="0" collapsed="false">
      <c r="A823" s="101"/>
      <c r="B823" s="101" t="n">
        <v>2</v>
      </c>
      <c r="C823" s="101" t="n">
        <v>42</v>
      </c>
      <c r="D823" s="101" t="n">
        <v>40</v>
      </c>
      <c r="E823" s="101" t="n">
        <v>82</v>
      </c>
      <c r="F823" s="101" t="s">
        <v>262</v>
      </c>
      <c r="G823" s="101" t="str">
        <f aca="false">E823&amp;""&amp;F823</f>
        <v>82Zr</v>
      </c>
      <c r="H823" s="101" t="n">
        <v>-63943.01</v>
      </c>
      <c r="I823" s="101" t="n">
        <v>13618.01</v>
      </c>
      <c r="J823" s="101" t="n">
        <v>5520.01</v>
      </c>
      <c r="K823" s="101" t="n">
        <v>24569.01</v>
      </c>
      <c r="L823" s="101" t="n">
        <v>8209.01</v>
      </c>
      <c r="M823" s="101" t="n">
        <v>-11742.01</v>
      </c>
      <c r="N823" s="101"/>
      <c r="O823" s="101" t="n">
        <v>-3194.01</v>
      </c>
      <c r="P823" s="101" t="n">
        <v>296.01</v>
      </c>
      <c r="Q823" s="101" t="n">
        <v>-25067.01</v>
      </c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</row>
    <row r="824" customFormat="false" ht="15.75" hidden="false" customHeight="true" outlineLevel="0" collapsed="false">
      <c r="A824" s="101"/>
      <c r="B824" s="101" t="n">
        <v>0</v>
      </c>
      <c r="C824" s="101" t="n">
        <v>41</v>
      </c>
      <c r="D824" s="101" t="n">
        <v>41</v>
      </c>
      <c r="E824" s="101" t="n">
        <v>82</v>
      </c>
      <c r="F824" s="101" t="s">
        <v>263</v>
      </c>
      <c r="G824" s="101" t="str">
        <f aca="false">E824&amp;""&amp;F824</f>
        <v>82Nb</v>
      </c>
      <c r="H824" s="101" t="n">
        <v>-52201.01</v>
      </c>
      <c r="I824" s="101" t="n">
        <v>13325.01</v>
      </c>
      <c r="J824" s="101" t="n">
        <v>1094.01</v>
      </c>
      <c r="K824" s="101"/>
      <c r="L824" s="101" t="n">
        <v>5632.01</v>
      </c>
      <c r="M824" s="101"/>
      <c r="N824" s="101"/>
      <c r="O824" s="101" t="n">
        <v>-2099.01</v>
      </c>
      <c r="P824" s="101" t="n">
        <v>6222.01</v>
      </c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</row>
    <row r="825" customFormat="false" ht="15.75" hidden="false" customHeight="true" outlineLevel="0" collapsed="false">
      <c r="A825" s="101"/>
      <c r="B825" s="101" t="n">
        <v>23</v>
      </c>
      <c r="C825" s="101" t="n">
        <v>53</v>
      </c>
      <c r="D825" s="101" t="n">
        <v>30</v>
      </c>
      <c r="E825" s="101" t="n">
        <v>83</v>
      </c>
      <c r="F825" s="101" t="s">
        <v>252</v>
      </c>
      <c r="G825" s="101" t="str">
        <f aca="false">E825&amp;""&amp;F825</f>
        <v>83Zn</v>
      </c>
      <c r="H825" s="101" t="n">
        <v>-36738.01</v>
      </c>
      <c r="I825" s="101" t="n">
        <v>2203.01</v>
      </c>
      <c r="J825" s="101" t="n">
        <v>18357.01</v>
      </c>
      <c r="K825" s="101" t="n">
        <v>6681.01</v>
      </c>
      <c r="L825" s="101"/>
      <c r="M825" s="101" t="n">
        <v>12519.01</v>
      </c>
      <c r="N825" s="101" t="n">
        <v>24238.01</v>
      </c>
      <c r="O825" s="101" t="n">
        <v>-11453.01</v>
      </c>
      <c r="P825" s="101"/>
      <c r="Q825" s="101" t="n">
        <v>8121.01</v>
      </c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</row>
    <row r="826" customFormat="false" ht="15.75" hidden="false" customHeight="true" outlineLevel="0" collapsed="false">
      <c r="A826" s="101"/>
      <c r="B826" s="101" t="n">
        <v>21</v>
      </c>
      <c r="C826" s="101" t="n">
        <v>52</v>
      </c>
      <c r="D826" s="101" t="n">
        <v>31</v>
      </c>
      <c r="E826" s="101" t="n">
        <v>83</v>
      </c>
      <c r="F826" s="101" t="s">
        <v>253</v>
      </c>
      <c r="G826" s="101" t="str">
        <f aca="false">E826&amp;""&amp;F826</f>
        <v>83Ga</v>
      </c>
      <c r="H826" s="101" t="n">
        <v>-49257.122</v>
      </c>
      <c r="I826" s="101" t="n">
        <v>4397.72</v>
      </c>
      <c r="J826" s="101" t="n">
        <v>13940.01</v>
      </c>
      <c r="K826" s="101" t="n">
        <v>7771.8</v>
      </c>
      <c r="L826" s="101" t="n">
        <v>32045.01</v>
      </c>
      <c r="M826" s="101" t="n">
        <v>11719.312</v>
      </c>
      <c r="N826" s="101" t="n">
        <v>20412.2</v>
      </c>
      <c r="O826" s="101" t="n">
        <v>-9783.01</v>
      </c>
      <c r="P826" s="101" t="n">
        <v>-30876.01</v>
      </c>
      <c r="Q826" s="101" t="n">
        <v>8086.63</v>
      </c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</row>
    <row r="827" customFormat="false" ht="15.75" hidden="false" customHeight="true" outlineLevel="0" collapsed="false">
      <c r="A827" s="101"/>
      <c r="B827" s="101" t="n">
        <v>19</v>
      </c>
      <c r="C827" s="101" t="n">
        <v>51</v>
      </c>
      <c r="D827" s="101" t="n">
        <v>32</v>
      </c>
      <c r="E827" s="101" t="n">
        <v>83</v>
      </c>
      <c r="F827" s="101" t="s">
        <v>254</v>
      </c>
      <c r="G827" s="101" t="str">
        <f aca="false">E827&amp;""&amp;F827</f>
        <v>83Ge</v>
      </c>
      <c r="H827" s="101" t="n">
        <v>-60976.434</v>
      </c>
      <c r="I827" s="101" t="n">
        <v>3632.68</v>
      </c>
      <c r="J827" s="101" t="n">
        <v>15334.69</v>
      </c>
      <c r="K827" s="101" t="n">
        <v>10827.38</v>
      </c>
      <c r="L827" s="101" t="n">
        <v>29354.71</v>
      </c>
      <c r="M827" s="101" t="n">
        <v>8692.888</v>
      </c>
      <c r="N827" s="101" t="n">
        <v>14364.13</v>
      </c>
      <c r="O827" s="101" t="n">
        <v>-9969.06</v>
      </c>
      <c r="P827" s="101" t="n">
        <v>-25659.01</v>
      </c>
      <c r="Q827" s="101" t="n">
        <v>1055.34</v>
      </c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</row>
    <row r="828" customFormat="false" ht="15.75" hidden="false" customHeight="true" outlineLevel="0" collapsed="false">
      <c r="A828" s="101"/>
      <c r="B828" s="101" t="n">
        <v>17</v>
      </c>
      <c r="C828" s="101" t="n">
        <v>50</v>
      </c>
      <c r="D828" s="101" t="n">
        <v>33</v>
      </c>
      <c r="E828" s="101" t="n">
        <v>83</v>
      </c>
      <c r="F828" s="101" t="s">
        <v>255</v>
      </c>
      <c r="G828" s="101" t="str">
        <f aca="false">E828&amp;""&amp;F828</f>
        <v>83As</v>
      </c>
      <c r="H828" s="101" t="n">
        <v>-69669.322</v>
      </c>
      <c r="I828" s="101" t="n">
        <v>7637.55</v>
      </c>
      <c r="J828" s="101" t="n">
        <v>11543.23</v>
      </c>
      <c r="K828" s="101" t="n">
        <v>13278.64</v>
      </c>
      <c r="L828" s="101" t="n">
        <v>26619.31</v>
      </c>
      <c r="M828" s="101" t="n">
        <v>5671.245</v>
      </c>
      <c r="N828" s="101" t="n">
        <v>9344.08</v>
      </c>
      <c r="O828" s="101" t="n">
        <v>-9546.56</v>
      </c>
      <c r="P828" s="101" t="n">
        <v>-24027.57</v>
      </c>
      <c r="Q828" s="101" t="n">
        <v>-146.72</v>
      </c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</row>
    <row r="829" customFormat="false" ht="15.75" hidden="false" customHeight="true" outlineLevel="0" collapsed="false">
      <c r="A829" s="101"/>
      <c r="B829" s="101" t="n">
        <v>15</v>
      </c>
      <c r="C829" s="101" t="n">
        <v>49</v>
      </c>
      <c r="D829" s="101" t="n">
        <v>34</v>
      </c>
      <c r="E829" s="101" t="n">
        <v>83</v>
      </c>
      <c r="F829" s="101" t="s">
        <v>256</v>
      </c>
      <c r="G829" s="101" t="str">
        <f aca="false">E829&amp;""&amp;F829</f>
        <v>83Se</v>
      </c>
      <c r="H829" s="101" t="n">
        <v>-75340.567</v>
      </c>
      <c r="I829" s="101" t="n">
        <v>5817.97</v>
      </c>
      <c r="J829" s="101" t="n">
        <v>12526.45</v>
      </c>
      <c r="K829" s="101" t="n">
        <v>15094.19</v>
      </c>
      <c r="L829" s="101" t="n">
        <v>23626.82</v>
      </c>
      <c r="M829" s="101" t="n">
        <v>3672.833</v>
      </c>
      <c r="N829" s="101" t="n">
        <v>4649.46</v>
      </c>
      <c r="O829" s="101" t="n">
        <v>-8238.89</v>
      </c>
      <c r="P829" s="101" t="n">
        <v>-17214.47</v>
      </c>
      <c r="Q829" s="101" t="n">
        <v>-5914.61</v>
      </c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</row>
    <row r="830" customFormat="false" ht="15.75" hidden="false" customHeight="true" outlineLevel="0" collapsed="false">
      <c r="A830" s="101"/>
      <c r="B830" s="101" t="n">
        <v>13</v>
      </c>
      <c r="C830" s="101" t="n">
        <v>48</v>
      </c>
      <c r="D830" s="101" t="n">
        <v>35</v>
      </c>
      <c r="E830" s="101" t="n">
        <v>83</v>
      </c>
      <c r="F830" s="101" t="s">
        <v>257</v>
      </c>
      <c r="G830" s="101" t="str">
        <f aca="false">E830&amp;""&amp;F830</f>
        <v>83Br</v>
      </c>
      <c r="H830" s="101" t="n">
        <v>-79013.401</v>
      </c>
      <c r="I830" s="101" t="n">
        <v>9587.44</v>
      </c>
      <c r="J830" s="101" t="n">
        <v>8708.45</v>
      </c>
      <c r="K830" s="101" t="n">
        <v>17180.38</v>
      </c>
      <c r="L830" s="101" t="n">
        <v>21058.03</v>
      </c>
      <c r="M830" s="101" t="n">
        <v>976.63</v>
      </c>
      <c r="N830" s="101" t="n">
        <v>57.23</v>
      </c>
      <c r="O830" s="101" t="n">
        <v>-7802.25</v>
      </c>
      <c r="P830" s="101" t="n">
        <v>-16199.28</v>
      </c>
      <c r="Q830" s="101" t="n">
        <v>-6494.4</v>
      </c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</row>
    <row r="831" customFormat="false" ht="15.75" hidden="false" customHeight="true" outlineLevel="0" collapsed="false">
      <c r="A831" s="101"/>
      <c r="B831" s="101" t="n">
        <v>11</v>
      </c>
      <c r="C831" s="101" t="n">
        <v>47</v>
      </c>
      <c r="D831" s="101" t="n">
        <v>36</v>
      </c>
      <c r="E831" s="101" t="n">
        <v>83</v>
      </c>
      <c r="F831" s="101" t="s">
        <v>258</v>
      </c>
      <c r="G831" s="101" t="str">
        <f aca="false">E831&amp;""&amp;F831</f>
        <v>83Kr</v>
      </c>
      <c r="H831" s="101" t="n">
        <v>-79990.031</v>
      </c>
      <c r="I831" s="101" t="n">
        <v>7471.03</v>
      </c>
      <c r="J831" s="101" t="n">
        <v>9781.72</v>
      </c>
      <c r="K831" s="101" t="n">
        <v>18437.85</v>
      </c>
      <c r="L831" s="101" t="n">
        <v>18178.96</v>
      </c>
      <c r="M831" s="101" t="n">
        <v>-919.402</v>
      </c>
      <c r="N831" s="101" t="n">
        <v>-3192.43</v>
      </c>
      <c r="O831" s="101" t="n">
        <v>-6497.52</v>
      </c>
      <c r="P831" s="101" t="n">
        <v>-9685.08</v>
      </c>
      <c r="Q831" s="101" t="n">
        <v>-11873.55</v>
      </c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</row>
    <row r="832" customFormat="false" ht="15.75" hidden="false" customHeight="true" outlineLevel="0" collapsed="false">
      <c r="A832" s="101"/>
      <c r="B832" s="101" t="n">
        <v>9</v>
      </c>
      <c r="C832" s="101" t="n">
        <v>46</v>
      </c>
      <c r="D832" s="101" t="n">
        <v>37</v>
      </c>
      <c r="E832" s="101" t="n">
        <v>83</v>
      </c>
      <c r="F832" s="101" t="s">
        <v>259</v>
      </c>
      <c r="G832" s="101" t="str">
        <f aca="false">E832&amp;""&amp;F832</f>
        <v>83Rb</v>
      </c>
      <c r="H832" s="101" t="n">
        <v>-79070.629</v>
      </c>
      <c r="I832" s="101" t="n">
        <v>10954.14</v>
      </c>
      <c r="J832" s="101" t="n">
        <v>5769.28</v>
      </c>
      <c r="K832" s="101" t="n">
        <v>19756.6</v>
      </c>
      <c r="L832" s="101" t="n">
        <v>15672.92</v>
      </c>
      <c r="M832" s="101" t="n">
        <v>-2273.024</v>
      </c>
      <c r="N832" s="101" t="n">
        <v>-6866.1</v>
      </c>
      <c r="O832" s="101" t="n">
        <v>-5427.49</v>
      </c>
      <c r="P832" s="101" t="n">
        <v>-8862.32</v>
      </c>
      <c r="Q832" s="101" t="n">
        <v>-11131.9</v>
      </c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</row>
    <row r="833" customFormat="false" ht="15.75" hidden="false" customHeight="true" outlineLevel="0" collapsed="false">
      <c r="A833" s="101"/>
      <c r="B833" s="101" t="n">
        <v>7</v>
      </c>
      <c r="C833" s="101" t="n">
        <v>45</v>
      </c>
      <c r="D833" s="101" t="n">
        <v>38</v>
      </c>
      <c r="E833" s="101" t="n">
        <v>83</v>
      </c>
      <c r="F833" s="101" t="s">
        <v>260</v>
      </c>
      <c r="G833" s="101" t="str">
        <f aca="false">E833&amp;""&amp;F833</f>
        <v>83Sr</v>
      </c>
      <c r="H833" s="101" t="n">
        <v>-76797.605</v>
      </c>
      <c r="I833" s="101" t="n">
        <v>8858.88</v>
      </c>
      <c r="J833" s="101" t="n">
        <v>7898.77</v>
      </c>
      <c r="K833" s="101" t="n">
        <v>21412.11</v>
      </c>
      <c r="L833" s="101" t="n">
        <v>13680.73</v>
      </c>
      <c r="M833" s="101" t="n">
        <v>-4593.081</v>
      </c>
      <c r="N833" s="101" t="n">
        <v>-10887.09</v>
      </c>
      <c r="O833" s="101" t="n">
        <v>-4780.24</v>
      </c>
      <c r="P833" s="101" t="n">
        <v>-3496.26</v>
      </c>
      <c r="Q833" s="101" t="n">
        <v>-16805.96</v>
      </c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</row>
    <row r="834" customFormat="false" ht="15.75" hidden="false" customHeight="true" outlineLevel="0" collapsed="false">
      <c r="A834" s="101"/>
      <c r="B834" s="101" t="n">
        <v>5</v>
      </c>
      <c r="C834" s="101" t="n">
        <v>44</v>
      </c>
      <c r="D834" s="101" t="n">
        <v>39</v>
      </c>
      <c r="E834" s="101" t="n">
        <v>83</v>
      </c>
      <c r="F834" s="101" t="s">
        <v>261</v>
      </c>
      <c r="G834" s="101" t="str">
        <f aca="false">E834&amp;""&amp;F834</f>
        <v>83Y</v>
      </c>
      <c r="H834" s="101" t="n">
        <v>-72204.524</v>
      </c>
      <c r="I834" s="101" t="n">
        <v>12212.88</v>
      </c>
      <c r="J834" s="101" t="n">
        <v>3483.45</v>
      </c>
      <c r="K834" s="101" t="n">
        <v>22635.43</v>
      </c>
      <c r="L834" s="101" t="n">
        <v>11325.8</v>
      </c>
      <c r="M834" s="101" t="n">
        <v>-6294.012</v>
      </c>
      <c r="N834" s="101" t="n">
        <v>-13794.01</v>
      </c>
      <c r="O834" s="101" t="n">
        <v>-3826.45</v>
      </c>
      <c r="P834" s="101" t="n">
        <v>-3305.69</v>
      </c>
      <c r="Q834" s="101" t="n">
        <v>-16333.01</v>
      </c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</row>
    <row r="835" customFormat="false" ht="15.75" hidden="false" customHeight="true" outlineLevel="0" collapsed="false">
      <c r="A835" s="101"/>
      <c r="B835" s="101" t="n">
        <v>3</v>
      </c>
      <c r="C835" s="101" t="n">
        <v>43</v>
      </c>
      <c r="D835" s="101" t="n">
        <v>40</v>
      </c>
      <c r="E835" s="101" t="n">
        <v>83</v>
      </c>
      <c r="F835" s="101" t="s">
        <v>262</v>
      </c>
      <c r="G835" s="101" t="str">
        <f aca="false">E835&amp;""&amp;F835</f>
        <v>83Zr</v>
      </c>
      <c r="H835" s="101" t="n">
        <v>-65910.513</v>
      </c>
      <c r="I835" s="101" t="n">
        <v>10039.01</v>
      </c>
      <c r="J835" s="101" t="n">
        <v>5136.52</v>
      </c>
      <c r="K835" s="101" t="n">
        <v>23656.76</v>
      </c>
      <c r="L835" s="101" t="n">
        <v>8960.33</v>
      </c>
      <c r="M835" s="101" t="n">
        <v>-7500</v>
      </c>
      <c r="N835" s="101" t="n">
        <v>-19224.01</v>
      </c>
      <c r="O835" s="101" t="n">
        <v>-2858.54</v>
      </c>
      <c r="P835" s="101" t="n">
        <v>2810.56</v>
      </c>
      <c r="Q835" s="101" t="n">
        <v>-21781.01</v>
      </c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</row>
    <row r="836" customFormat="false" ht="15.75" hidden="false" customHeight="true" outlineLevel="0" collapsed="false">
      <c r="A836" s="101"/>
      <c r="B836" s="101" t="n">
        <v>1</v>
      </c>
      <c r="C836" s="101" t="n">
        <v>42</v>
      </c>
      <c r="D836" s="101" t="n">
        <v>41</v>
      </c>
      <c r="E836" s="101" t="n">
        <v>83</v>
      </c>
      <c r="F836" s="101" t="s">
        <v>263</v>
      </c>
      <c r="G836" s="101" t="str">
        <f aca="false">E836&amp;""&amp;F836</f>
        <v>83Nb</v>
      </c>
      <c r="H836" s="101" t="n">
        <v>-58410.513</v>
      </c>
      <c r="I836" s="101" t="n">
        <v>14281.01</v>
      </c>
      <c r="J836" s="101" t="n">
        <v>1757.01</v>
      </c>
      <c r="K836" s="101" t="n">
        <v>27606.01</v>
      </c>
      <c r="L836" s="101" t="n">
        <v>7276.73</v>
      </c>
      <c r="M836" s="101" t="n">
        <v>-11724.01</v>
      </c>
      <c r="N836" s="101"/>
      <c r="O836" s="101" t="n">
        <v>-2478.54</v>
      </c>
      <c r="P836" s="101" t="n">
        <v>2363.48</v>
      </c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</row>
    <row r="837" customFormat="false" ht="15.75" hidden="false" customHeight="true" outlineLevel="0" collapsed="false">
      <c r="A837" s="101"/>
      <c r="B837" s="101" t="n">
        <v>-1</v>
      </c>
      <c r="C837" s="101" t="n">
        <v>41</v>
      </c>
      <c r="D837" s="101" t="n">
        <v>42</v>
      </c>
      <c r="E837" s="101" t="n">
        <v>83</v>
      </c>
      <c r="F837" s="101" t="s">
        <v>264</v>
      </c>
      <c r="G837" s="101" t="str">
        <f aca="false">E837&amp;""&amp;F837</f>
        <v>83Mo</v>
      </c>
      <c r="H837" s="101" t="n">
        <v>-46686.01</v>
      </c>
      <c r="I837" s="101"/>
      <c r="J837" s="101" t="n">
        <v>1775.01</v>
      </c>
      <c r="K837" s="101"/>
      <c r="L837" s="101" t="n">
        <v>2868.01</v>
      </c>
      <c r="M837" s="101"/>
      <c r="N837" s="101"/>
      <c r="O837" s="101" t="n">
        <v>-2052.01</v>
      </c>
      <c r="P837" s="101" t="n">
        <v>9968.01</v>
      </c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</row>
    <row r="838" customFormat="false" ht="15.75" hidden="false" customHeight="true" outlineLevel="0" collapsed="false">
      <c r="A838" s="101"/>
      <c r="B838" s="101" t="n">
        <v>24</v>
      </c>
      <c r="C838" s="101" t="n">
        <v>54</v>
      </c>
      <c r="D838" s="101" t="n">
        <v>30</v>
      </c>
      <c r="E838" s="101" t="n">
        <v>84</v>
      </c>
      <c r="F838" s="101" t="s">
        <v>252</v>
      </c>
      <c r="G838" s="101" t="str">
        <f aca="false">E838&amp;""&amp;F838</f>
        <v>84Zn</v>
      </c>
      <c r="H838" s="101" t="n">
        <v>-32410.01</v>
      </c>
      <c r="I838" s="101" t="n">
        <v>3744.01</v>
      </c>
      <c r="J838" s="101"/>
      <c r="K838" s="101" t="n">
        <v>5947.01</v>
      </c>
      <c r="L838" s="101"/>
      <c r="M838" s="101" t="n">
        <v>11873.01</v>
      </c>
      <c r="N838" s="101" t="n">
        <v>25738.01</v>
      </c>
      <c r="O838" s="101"/>
      <c r="P838" s="101"/>
      <c r="Q838" s="101" t="n">
        <v>8775.01</v>
      </c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</row>
    <row r="839" customFormat="false" ht="15.75" hidden="false" customHeight="true" outlineLevel="0" collapsed="false">
      <c r="A839" s="101"/>
      <c r="B839" s="101" t="n">
        <v>22</v>
      </c>
      <c r="C839" s="101" t="n">
        <v>53</v>
      </c>
      <c r="D839" s="101" t="n">
        <v>31</v>
      </c>
      <c r="E839" s="101" t="n">
        <v>84</v>
      </c>
      <c r="F839" s="101" t="s">
        <v>253</v>
      </c>
      <c r="G839" s="101" t="str">
        <f aca="false">E839&amp;""&amp;F839</f>
        <v>84Ga</v>
      </c>
      <c r="H839" s="101" t="n">
        <v>-44283.01</v>
      </c>
      <c r="I839" s="101" t="n">
        <v>3097.01</v>
      </c>
      <c r="J839" s="101" t="n">
        <v>14834.01</v>
      </c>
      <c r="K839" s="101" t="n">
        <v>7495.01</v>
      </c>
      <c r="L839" s="101" t="n">
        <v>33191.01</v>
      </c>
      <c r="M839" s="101" t="n">
        <v>13865.01</v>
      </c>
      <c r="N839" s="101" t="n">
        <v>21570.01</v>
      </c>
      <c r="O839" s="101" t="n">
        <v>-10277.01</v>
      </c>
      <c r="P839" s="101"/>
      <c r="Q839" s="101" t="n">
        <v>8622.01</v>
      </c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</row>
    <row r="840" customFormat="false" ht="15.75" hidden="false" customHeight="true" outlineLevel="0" collapsed="false">
      <c r="A840" s="101"/>
      <c r="B840" s="101" t="n">
        <v>20</v>
      </c>
      <c r="C840" s="101" t="n">
        <v>52</v>
      </c>
      <c r="D840" s="101" t="n">
        <v>32</v>
      </c>
      <c r="E840" s="101" t="n">
        <v>84</v>
      </c>
      <c r="F840" s="101" t="s">
        <v>254</v>
      </c>
      <c r="G840" s="101" t="str">
        <f aca="false">E840&amp;""&amp;F840</f>
        <v>84Ge</v>
      </c>
      <c r="H840" s="101" t="n">
        <v>-58148.427</v>
      </c>
      <c r="I840" s="101" t="n">
        <v>5243.31</v>
      </c>
      <c r="J840" s="101" t="n">
        <v>16180.28</v>
      </c>
      <c r="K840" s="101" t="n">
        <v>8876</v>
      </c>
      <c r="L840" s="101" t="n">
        <v>30120.01</v>
      </c>
      <c r="M840" s="101" t="n">
        <v>7705.132</v>
      </c>
      <c r="N840" s="101" t="n">
        <v>17799.29</v>
      </c>
      <c r="O840" s="101" t="n">
        <v>-8924.73</v>
      </c>
      <c r="P840" s="101" t="n">
        <v>-28699.01</v>
      </c>
      <c r="Q840" s="101" t="n">
        <v>3449.58</v>
      </c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</row>
    <row r="841" customFormat="false" ht="15.75" hidden="false" customHeight="true" outlineLevel="0" collapsed="false">
      <c r="A841" s="101"/>
      <c r="B841" s="101" t="n">
        <v>18</v>
      </c>
      <c r="C841" s="101" t="n">
        <v>51</v>
      </c>
      <c r="D841" s="101" t="n">
        <v>33</v>
      </c>
      <c r="E841" s="101" t="n">
        <v>84</v>
      </c>
      <c r="F841" s="101" t="s">
        <v>255</v>
      </c>
      <c r="G841" s="101" t="str">
        <f aca="false">E841&amp;""&amp;F841</f>
        <v>84As</v>
      </c>
      <c r="H841" s="101" t="n">
        <v>-65853.559</v>
      </c>
      <c r="I841" s="101" t="n">
        <v>4255.55</v>
      </c>
      <c r="J841" s="101" t="n">
        <v>12166.1</v>
      </c>
      <c r="K841" s="101" t="n">
        <v>11893.1</v>
      </c>
      <c r="L841" s="101" t="n">
        <v>27500.78</v>
      </c>
      <c r="M841" s="101" t="n">
        <v>10094.161</v>
      </c>
      <c r="N841" s="101" t="n">
        <v>11929.53</v>
      </c>
      <c r="O841" s="101" t="n">
        <v>-9054.81</v>
      </c>
      <c r="P841" s="101" t="n">
        <v>-23885.41</v>
      </c>
      <c r="Q841" s="101" t="n">
        <v>1415.69</v>
      </c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</row>
    <row r="842" customFormat="false" ht="15.75" hidden="false" customHeight="true" outlineLevel="0" collapsed="false">
      <c r="A842" s="101"/>
      <c r="B842" s="101" t="n">
        <v>16</v>
      </c>
      <c r="C842" s="101" t="n">
        <v>50</v>
      </c>
      <c r="D842" s="101" t="n">
        <v>34</v>
      </c>
      <c r="E842" s="101" t="n">
        <v>84</v>
      </c>
      <c r="F842" s="101" t="s">
        <v>256</v>
      </c>
      <c r="G842" s="101" t="str">
        <f aca="false">E842&amp;""&amp;F842</f>
        <v>84Se</v>
      </c>
      <c r="H842" s="101" t="n">
        <v>-75947.721</v>
      </c>
      <c r="I842" s="101" t="n">
        <v>8678.47</v>
      </c>
      <c r="J842" s="101" t="n">
        <v>13567.37</v>
      </c>
      <c r="K842" s="101" t="n">
        <v>14496.44</v>
      </c>
      <c r="L842" s="101" t="n">
        <v>25110.6</v>
      </c>
      <c r="M842" s="101" t="n">
        <v>1835.364</v>
      </c>
      <c r="N842" s="101" t="n">
        <v>6491.61</v>
      </c>
      <c r="O842" s="101" t="n">
        <v>-8837.33</v>
      </c>
      <c r="P842" s="101" t="n">
        <v>-22260.26</v>
      </c>
      <c r="Q842" s="101" t="n">
        <v>-5005.64</v>
      </c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</row>
    <row r="843" customFormat="false" ht="15.75" hidden="false" customHeight="true" outlineLevel="0" collapsed="false">
      <c r="A843" s="101"/>
      <c r="B843" s="101" t="n">
        <v>14</v>
      </c>
      <c r="C843" s="101" t="n">
        <v>49</v>
      </c>
      <c r="D843" s="101" t="n">
        <v>35</v>
      </c>
      <c r="E843" s="101" t="n">
        <v>84</v>
      </c>
      <c r="F843" s="101" t="s">
        <v>257</v>
      </c>
      <c r="G843" s="101" t="str">
        <f aca="false">E843&amp;""&amp;F843</f>
        <v>84Br</v>
      </c>
      <c r="H843" s="101" t="n">
        <v>-77783.084</v>
      </c>
      <c r="I843" s="101" t="n">
        <v>6841</v>
      </c>
      <c r="J843" s="101" t="n">
        <v>9731.49</v>
      </c>
      <c r="K843" s="101" t="n">
        <v>16428.44</v>
      </c>
      <c r="L843" s="101" t="n">
        <v>22257.94</v>
      </c>
      <c r="M843" s="101" t="n">
        <v>4656.251</v>
      </c>
      <c r="N843" s="101" t="n">
        <v>1975.88</v>
      </c>
      <c r="O843" s="101" t="n">
        <v>-7993.54</v>
      </c>
      <c r="P843" s="101" t="n">
        <v>-15402.73</v>
      </c>
      <c r="Q843" s="101" t="n">
        <v>-5864.37</v>
      </c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</row>
    <row r="844" customFormat="false" ht="15.75" hidden="false" customHeight="true" outlineLevel="0" collapsed="false">
      <c r="A844" s="101"/>
      <c r="B844" s="101" t="n">
        <v>12</v>
      </c>
      <c r="C844" s="101" t="n">
        <v>48</v>
      </c>
      <c r="D844" s="101" t="n">
        <v>36</v>
      </c>
      <c r="E844" s="101" t="n">
        <v>84</v>
      </c>
      <c r="F844" s="101" t="s">
        <v>258</v>
      </c>
      <c r="G844" s="101" t="str">
        <f aca="false">E844&amp;""&amp;F844</f>
        <v>84Kr</v>
      </c>
      <c r="H844" s="101" t="n">
        <v>-82439.33541</v>
      </c>
      <c r="I844" s="101" t="n">
        <v>10520.62</v>
      </c>
      <c r="J844" s="101" t="n">
        <v>10714.91</v>
      </c>
      <c r="K844" s="101" t="n">
        <v>17991.65</v>
      </c>
      <c r="L844" s="101" t="n">
        <v>19423.36</v>
      </c>
      <c r="M844" s="101" t="n">
        <v>-2680.375</v>
      </c>
      <c r="N844" s="101" t="n">
        <v>-1789.78</v>
      </c>
      <c r="O844" s="101" t="n">
        <v>-7104.77</v>
      </c>
      <c r="P844" s="101" t="n">
        <v>-14387.74</v>
      </c>
      <c r="Q844" s="101" t="n">
        <v>-11440.02</v>
      </c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</row>
    <row r="845" customFormat="false" ht="15.75" hidden="false" customHeight="true" outlineLevel="0" collapsed="false">
      <c r="A845" s="101"/>
      <c r="B845" s="101" t="n">
        <v>10</v>
      </c>
      <c r="C845" s="101" t="n">
        <v>47</v>
      </c>
      <c r="D845" s="101" t="n">
        <v>37</v>
      </c>
      <c r="E845" s="101" t="n">
        <v>84</v>
      </c>
      <c r="F845" s="101" t="s">
        <v>259</v>
      </c>
      <c r="G845" s="101" t="str">
        <f aca="false">E845&amp;""&amp;F845</f>
        <v>84Rb</v>
      </c>
      <c r="H845" s="101" t="n">
        <v>-79758.96</v>
      </c>
      <c r="I845" s="101" t="n">
        <v>8759.65</v>
      </c>
      <c r="J845" s="101" t="n">
        <v>7057.9</v>
      </c>
      <c r="K845" s="101" t="n">
        <v>19713.79</v>
      </c>
      <c r="L845" s="101" t="n">
        <v>16839.62</v>
      </c>
      <c r="M845" s="101" t="n">
        <v>890.595</v>
      </c>
      <c r="N845" s="101" t="n">
        <v>-5865.48</v>
      </c>
      <c r="O845" s="101" t="n">
        <v>-6294.86</v>
      </c>
      <c r="P845" s="101" t="n">
        <v>-8034.53</v>
      </c>
      <c r="Q845" s="101" t="n">
        <v>-11032.67</v>
      </c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</row>
    <row r="846" customFormat="false" ht="15.75" hidden="false" customHeight="true" outlineLevel="0" collapsed="false">
      <c r="A846" s="101"/>
      <c r="B846" s="101" t="n">
        <v>8</v>
      </c>
      <c r="C846" s="101" t="n">
        <v>46</v>
      </c>
      <c r="D846" s="101" t="n">
        <v>38</v>
      </c>
      <c r="E846" s="101" t="n">
        <v>84</v>
      </c>
      <c r="F846" s="101" t="s">
        <v>260</v>
      </c>
      <c r="G846" s="101" t="str">
        <f aca="false">E846&amp;""&amp;F846</f>
        <v>84Sr</v>
      </c>
      <c r="H846" s="101" t="n">
        <v>-80649.555</v>
      </c>
      <c r="I846" s="101" t="n">
        <v>11923.27</v>
      </c>
      <c r="J846" s="101" t="n">
        <v>8867.9</v>
      </c>
      <c r="K846" s="101" t="n">
        <v>20782.14</v>
      </c>
      <c r="L846" s="101" t="n">
        <v>14637.18</v>
      </c>
      <c r="M846" s="101" t="n">
        <v>-6756.079</v>
      </c>
      <c r="N846" s="101" t="n">
        <v>-9229.02</v>
      </c>
      <c r="O846" s="101" t="n">
        <v>-5181.16</v>
      </c>
      <c r="P846" s="101" t="n">
        <v>-7948.5</v>
      </c>
      <c r="Q846" s="101" t="n">
        <v>-16516.35</v>
      </c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</row>
    <row r="847" customFormat="false" ht="15.75" hidden="false" customHeight="true" outlineLevel="0" collapsed="false">
      <c r="A847" s="101"/>
      <c r="B847" s="101" t="n">
        <v>6</v>
      </c>
      <c r="C847" s="101" t="n">
        <v>45</v>
      </c>
      <c r="D847" s="101" t="n">
        <v>39</v>
      </c>
      <c r="E847" s="101" t="n">
        <v>84</v>
      </c>
      <c r="F847" s="101" t="s">
        <v>261</v>
      </c>
      <c r="G847" s="101" t="str">
        <f aca="false">E847&amp;""&amp;F847</f>
        <v>84Y</v>
      </c>
      <c r="H847" s="101" t="n">
        <v>-73893.476</v>
      </c>
      <c r="I847" s="101" t="n">
        <v>9760.27</v>
      </c>
      <c r="J847" s="101" t="n">
        <v>4384.84</v>
      </c>
      <c r="K847" s="101" t="n">
        <v>21973.15</v>
      </c>
      <c r="L847" s="101" t="n">
        <v>12283.61</v>
      </c>
      <c r="M847" s="101" t="n">
        <v>-2472.943</v>
      </c>
      <c r="N847" s="101" t="n">
        <v>-12873.01</v>
      </c>
      <c r="O847" s="101" t="n">
        <v>-4142.92</v>
      </c>
      <c r="P847" s="101" t="n">
        <v>-2111.82</v>
      </c>
      <c r="Q847" s="101" t="n">
        <v>-16054.28</v>
      </c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</row>
    <row r="848" customFormat="false" ht="15.75" hidden="false" customHeight="true" outlineLevel="0" collapsed="false">
      <c r="A848" s="101"/>
      <c r="B848" s="101" t="n">
        <v>4</v>
      </c>
      <c r="C848" s="101" t="n">
        <v>44</v>
      </c>
      <c r="D848" s="101" t="n">
        <v>40</v>
      </c>
      <c r="E848" s="101" t="n">
        <v>84</v>
      </c>
      <c r="F848" s="101" t="s">
        <v>262</v>
      </c>
      <c r="G848" s="101" t="str">
        <f aca="false">E848&amp;""&amp;F848</f>
        <v>84Zr</v>
      </c>
      <c r="H848" s="101" t="n">
        <v>-71420.533</v>
      </c>
      <c r="I848" s="101" t="n">
        <v>13581.34</v>
      </c>
      <c r="J848" s="101" t="n">
        <v>6504.98</v>
      </c>
      <c r="K848" s="101" t="n">
        <v>23620.01</v>
      </c>
      <c r="L848" s="101" t="n">
        <v>9988.43</v>
      </c>
      <c r="M848" s="101" t="n">
        <v>-10400.01</v>
      </c>
      <c r="N848" s="101" t="n">
        <v>-16919.01</v>
      </c>
      <c r="O848" s="101" t="n">
        <v>-3533.97</v>
      </c>
      <c r="P848" s="101" t="n">
        <v>-1911.9</v>
      </c>
      <c r="Q848" s="101" t="n">
        <v>-21081.34</v>
      </c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</row>
    <row r="849" customFormat="false" ht="15.75" hidden="false" customHeight="true" outlineLevel="0" collapsed="false">
      <c r="A849" s="101"/>
      <c r="B849" s="101" t="n">
        <v>2</v>
      </c>
      <c r="C849" s="101" t="n">
        <v>43</v>
      </c>
      <c r="D849" s="101" t="n">
        <v>41</v>
      </c>
      <c r="E849" s="101" t="n">
        <v>84</v>
      </c>
      <c r="F849" s="101" t="s">
        <v>263</v>
      </c>
      <c r="G849" s="101" t="str">
        <f aca="false">E849&amp;""&amp;F849</f>
        <v>84Nb</v>
      </c>
      <c r="H849" s="101" t="n">
        <v>-61021.01</v>
      </c>
      <c r="I849" s="101" t="n">
        <v>10681.01</v>
      </c>
      <c r="J849" s="101" t="n">
        <v>2399.01</v>
      </c>
      <c r="K849" s="101" t="n">
        <v>24962.01</v>
      </c>
      <c r="L849" s="101" t="n">
        <v>7536.01</v>
      </c>
      <c r="M849" s="101" t="n">
        <v>-6519.01</v>
      </c>
      <c r="N849" s="101"/>
      <c r="O849" s="101" t="n">
        <v>-2299.01</v>
      </c>
      <c r="P849" s="101" t="n">
        <v>3895.01</v>
      </c>
      <c r="Q849" s="101" t="n">
        <v>-22405.01</v>
      </c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</row>
    <row r="850" customFormat="false" ht="15.75" hidden="false" customHeight="true" outlineLevel="0" collapsed="false">
      <c r="A850" s="101"/>
      <c r="B850" s="101" t="n">
        <v>0</v>
      </c>
      <c r="C850" s="101" t="n">
        <v>42</v>
      </c>
      <c r="D850" s="101" t="n">
        <v>42</v>
      </c>
      <c r="E850" s="101" t="n">
        <v>84</v>
      </c>
      <c r="F850" s="101" t="s">
        <v>264</v>
      </c>
      <c r="G850" s="101" t="str">
        <f aca="false">E850&amp;""&amp;F850</f>
        <v>84Mo</v>
      </c>
      <c r="H850" s="101" t="n">
        <v>-54502.01</v>
      </c>
      <c r="I850" s="101" t="n">
        <v>15887.01</v>
      </c>
      <c r="J850" s="101" t="n">
        <v>3380.01</v>
      </c>
      <c r="K850" s="101"/>
      <c r="L850" s="101" t="n">
        <v>5137.01</v>
      </c>
      <c r="M850" s="101"/>
      <c r="N850" s="101"/>
      <c r="O850" s="101" t="n">
        <v>-1410.01</v>
      </c>
      <c r="P850" s="101" t="n">
        <v>4120.01</v>
      </c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</row>
    <row r="851" customFormat="false" ht="15.75" hidden="false" customHeight="true" outlineLevel="0" collapsed="false">
      <c r="A851" s="101"/>
      <c r="B851" s="101" t="n">
        <v>25</v>
      </c>
      <c r="C851" s="101" t="n">
        <v>55</v>
      </c>
      <c r="D851" s="101" t="n">
        <v>30</v>
      </c>
      <c r="E851" s="101" t="n">
        <v>85</v>
      </c>
      <c r="F851" s="101" t="s">
        <v>252</v>
      </c>
      <c r="G851" s="101" t="str">
        <f aca="false">E851&amp;""&amp;F851</f>
        <v>85Zn</v>
      </c>
      <c r="H851" s="101" t="n">
        <v>-25840.01</v>
      </c>
      <c r="I851" s="101" t="n">
        <v>1501.01</v>
      </c>
      <c r="J851" s="101"/>
      <c r="K851" s="101" t="n">
        <v>5244.01</v>
      </c>
      <c r="L851" s="101"/>
      <c r="M851" s="101" t="n">
        <v>14224.01</v>
      </c>
      <c r="N851" s="101" t="n">
        <v>27284.01</v>
      </c>
      <c r="O851" s="101"/>
      <c r="P851" s="101"/>
      <c r="Q851" s="101" t="n">
        <v>10372.01</v>
      </c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</row>
    <row r="852" customFormat="false" ht="15.75" hidden="false" customHeight="true" outlineLevel="0" collapsed="false">
      <c r="A852" s="101"/>
      <c r="B852" s="101" t="n">
        <v>23</v>
      </c>
      <c r="C852" s="101" t="n">
        <v>54</v>
      </c>
      <c r="D852" s="101" t="n">
        <v>31</v>
      </c>
      <c r="E852" s="101" t="n">
        <v>85</v>
      </c>
      <c r="F852" s="101" t="s">
        <v>253</v>
      </c>
      <c r="G852" s="101" t="str">
        <f aca="false">E852&amp;""&amp;F852</f>
        <v>85Ga</v>
      </c>
      <c r="H852" s="101" t="n">
        <v>-40064.01</v>
      </c>
      <c r="I852" s="101" t="n">
        <v>3852.01</v>
      </c>
      <c r="J852" s="101" t="n">
        <v>14942.01</v>
      </c>
      <c r="K852" s="101" t="n">
        <v>6949.01</v>
      </c>
      <c r="L852" s="101"/>
      <c r="M852" s="101" t="n">
        <v>13060.01</v>
      </c>
      <c r="N852" s="101" t="n">
        <v>23126.01</v>
      </c>
      <c r="O852" s="101" t="n">
        <v>-10698.01</v>
      </c>
      <c r="P852" s="101"/>
      <c r="Q852" s="101" t="n">
        <v>10014.01</v>
      </c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</row>
    <row r="853" customFormat="false" ht="15.75" hidden="false" customHeight="true" outlineLevel="0" collapsed="false">
      <c r="A853" s="101"/>
      <c r="B853" s="101" t="n">
        <v>21</v>
      </c>
      <c r="C853" s="101" t="n">
        <v>53</v>
      </c>
      <c r="D853" s="101" t="n">
        <v>32</v>
      </c>
      <c r="E853" s="101" t="n">
        <v>85</v>
      </c>
      <c r="F853" s="101" t="s">
        <v>254</v>
      </c>
      <c r="G853" s="101" t="str">
        <f aca="false">E853&amp;""&amp;F853</f>
        <v>85Ge</v>
      </c>
      <c r="H853" s="101" t="n">
        <v>-53123.419</v>
      </c>
      <c r="I853" s="101" t="n">
        <v>3046.31</v>
      </c>
      <c r="J853" s="101" t="n">
        <v>16129.01</v>
      </c>
      <c r="K853" s="101" t="n">
        <v>8289.62</v>
      </c>
      <c r="L853" s="101" t="n">
        <v>30963.01</v>
      </c>
      <c r="M853" s="101" t="n">
        <v>10065.724</v>
      </c>
      <c r="N853" s="101" t="n">
        <v>19290.22</v>
      </c>
      <c r="O853" s="101" t="n">
        <v>-9348.67</v>
      </c>
      <c r="P853" s="101" t="n">
        <v>-28002.01</v>
      </c>
      <c r="Q853" s="101" t="n">
        <v>4658.82</v>
      </c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</row>
    <row r="854" customFormat="false" ht="15.75" hidden="false" customHeight="true" outlineLevel="0" collapsed="false">
      <c r="A854" s="101"/>
      <c r="B854" s="101" t="n">
        <v>19</v>
      </c>
      <c r="C854" s="101" t="n">
        <v>52</v>
      </c>
      <c r="D854" s="101" t="n">
        <v>33</v>
      </c>
      <c r="E854" s="101" t="n">
        <v>85</v>
      </c>
      <c r="F854" s="101" t="s">
        <v>255</v>
      </c>
      <c r="G854" s="101" t="str">
        <f aca="false">E854&amp;""&amp;F854</f>
        <v>85As</v>
      </c>
      <c r="H854" s="101" t="n">
        <v>-63189.143</v>
      </c>
      <c r="I854" s="101" t="n">
        <v>5406.9</v>
      </c>
      <c r="J854" s="101" t="n">
        <v>12329.69</v>
      </c>
      <c r="K854" s="101" t="n">
        <v>9662.46</v>
      </c>
      <c r="L854" s="101" t="n">
        <v>28509.96</v>
      </c>
      <c r="M854" s="101" t="n">
        <v>9224.492</v>
      </c>
      <c r="N854" s="101" t="n">
        <v>15386.32</v>
      </c>
      <c r="O854" s="101" t="n">
        <v>-7986.11</v>
      </c>
      <c r="P854" s="101" t="n">
        <v>-26195.01</v>
      </c>
      <c r="Q854" s="101" t="n">
        <v>4687.26</v>
      </c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</row>
    <row r="855" customFormat="false" ht="15.75" hidden="false" customHeight="true" outlineLevel="0" collapsed="false">
      <c r="A855" s="101"/>
      <c r="B855" s="101" t="n">
        <v>17</v>
      </c>
      <c r="C855" s="101" t="n">
        <v>51</v>
      </c>
      <c r="D855" s="101" t="n">
        <v>34</v>
      </c>
      <c r="E855" s="101" t="n">
        <v>85</v>
      </c>
      <c r="F855" s="101" t="s">
        <v>256</v>
      </c>
      <c r="G855" s="101" t="str">
        <f aca="false">E855&amp;""&amp;F855</f>
        <v>85Se</v>
      </c>
      <c r="H855" s="101" t="n">
        <v>-72413.635</v>
      </c>
      <c r="I855" s="101" t="n">
        <v>4537.23</v>
      </c>
      <c r="J855" s="101" t="n">
        <v>13849.05</v>
      </c>
      <c r="K855" s="101" t="n">
        <v>13215.7</v>
      </c>
      <c r="L855" s="101" t="n">
        <v>26015.14</v>
      </c>
      <c r="M855" s="101" t="n">
        <v>6161.833</v>
      </c>
      <c r="N855" s="101" t="n">
        <v>9066.69</v>
      </c>
      <c r="O855" s="101" t="n">
        <v>-8546.86</v>
      </c>
      <c r="P855" s="101" t="n">
        <v>-21554.18</v>
      </c>
      <c r="Q855" s="101" t="n">
        <v>-2701.87</v>
      </c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</row>
    <row r="856" customFormat="false" ht="15.75" hidden="false" customHeight="true" outlineLevel="0" collapsed="false">
      <c r="A856" s="101"/>
      <c r="B856" s="101" t="n">
        <v>15</v>
      </c>
      <c r="C856" s="101" t="n">
        <v>50</v>
      </c>
      <c r="D856" s="101" t="n">
        <v>35</v>
      </c>
      <c r="E856" s="101" t="n">
        <v>85</v>
      </c>
      <c r="F856" s="101" t="s">
        <v>257</v>
      </c>
      <c r="G856" s="101" t="str">
        <f aca="false">E856&amp;""&amp;F856</f>
        <v>85Br</v>
      </c>
      <c r="H856" s="101" t="n">
        <v>-78575.468</v>
      </c>
      <c r="I856" s="101" t="n">
        <v>8863.7</v>
      </c>
      <c r="J856" s="101" t="n">
        <v>9916.72</v>
      </c>
      <c r="K856" s="101" t="n">
        <v>15704.7</v>
      </c>
      <c r="L856" s="101" t="n">
        <v>23484.09</v>
      </c>
      <c r="M856" s="101" t="n">
        <v>2904.862</v>
      </c>
      <c r="N856" s="101" t="n">
        <v>3591.86</v>
      </c>
      <c r="O856" s="101" t="n">
        <v>-8467.07</v>
      </c>
      <c r="P856" s="101" t="n">
        <v>-20010.88</v>
      </c>
      <c r="Q856" s="101" t="n">
        <v>-4207.45</v>
      </c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</row>
    <row r="857" customFormat="false" ht="15.75" hidden="false" customHeight="true" outlineLevel="0" collapsed="false">
      <c r="A857" s="101"/>
      <c r="B857" s="101" t="n">
        <v>13</v>
      </c>
      <c r="C857" s="101" t="n">
        <v>49</v>
      </c>
      <c r="D857" s="101" t="n">
        <v>36</v>
      </c>
      <c r="E857" s="101" t="n">
        <v>85</v>
      </c>
      <c r="F857" s="101" t="s">
        <v>258</v>
      </c>
      <c r="G857" s="101" t="str">
        <f aca="false">E857&amp;""&amp;F857</f>
        <v>85Kr</v>
      </c>
      <c r="H857" s="101" t="n">
        <v>-81480.33</v>
      </c>
      <c r="I857" s="101" t="n">
        <v>7112.31</v>
      </c>
      <c r="J857" s="101" t="n">
        <v>10986.22</v>
      </c>
      <c r="K857" s="101" t="n">
        <v>17632.93</v>
      </c>
      <c r="L857" s="101" t="n">
        <v>20717.7</v>
      </c>
      <c r="M857" s="101" t="n">
        <v>687</v>
      </c>
      <c r="N857" s="101" t="n">
        <v>-377.05</v>
      </c>
      <c r="O857" s="101" t="n">
        <v>-7516.24</v>
      </c>
      <c r="P857" s="101" t="n">
        <v>-12821.58</v>
      </c>
      <c r="Q857" s="101" t="n">
        <v>-9792.69</v>
      </c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</row>
    <row r="858" customFormat="false" ht="15.75" hidden="false" customHeight="true" outlineLevel="0" collapsed="false">
      <c r="A858" s="101"/>
      <c r="B858" s="101" t="n">
        <v>11</v>
      </c>
      <c r="C858" s="101" t="n">
        <v>48</v>
      </c>
      <c r="D858" s="101" t="n">
        <v>37</v>
      </c>
      <c r="E858" s="101" t="n">
        <v>85</v>
      </c>
      <c r="F858" s="101" t="s">
        <v>259</v>
      </c>
      <c r="G858" s="101" t="str">
        <f aca="false">E858&amp;""&amp;F858</f>
        <v>85Rb</v>
      </c>
      <c r="H858" s="101" t="n">
        <v>-82167.33008</v>
      </c>
      <c r="I858" s="101" t="n">
        <v>10479.69</v>
      </c>
      <c r="J858" s="101" t="n">
        <v>7016.97</v>
      </c>
      <c r="K858" s="101" t="n">
        <v>19239.34</v>
      </c>
      <c r="L858" s="101" t="n">
        <v>17731.87</v>
      </c>
      <c r="M858" s="101" t="n">
        <v>-1064.054</v>
      </c>
      <c r="N858" s="101" t="n">
        <v>-4325.21</v>
      </c>
      <c r="O858" s="101" t="n">
        <v>-6616.59</v>
      </c>
      <c r="P858" s="101" t="n">
        <v>-11673.22</v>
      </c>
      <c r="Q858" s="101" t="n">
        <v>-9589.09</v>
      </c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</row>
    <row r="859" customFormat="false" ht="15.75" hidden="false" customHeight="true" outlineLevel="0" collapsed="false">
      <c r="A859" s="101"/>
      <c r="B859" s="101" t="n">
        <v>9</v>
      </c>
      <c r="C859" s="101" t="n">
        <v>47</v>
      </c>
      <c r="D859" s="101" t="n">
        <v>38</v>
      </c>
      <c r="E859" s="101" t="n">
        <v>85</v>
      </c>
      <c r="F859" s="101" t="s">
        <v>260</v>
      </c>
      <c r="G859" s="101" t="str">
        <f aca="false">E859&amp;""&amp;F859</f>
        <v>85Sr</v>
      </c>
      <c r="H859" s="101" t="n">
        <v>-81103.276</v>
      </c>
      <c r="I859" s="101" t="n">
        <v>8525.04</v>
      </c>
      <c r="J859" s="101" t="n">
        <v>8633.29</v>
      </c>
      <c r="K859" s="101" t="n">
        <v>20448.3</v>
      </c>
      <c r="L859" s="101" t="n">
        <v>15691.19</v>
      </c>
      <c r="M859" s="101" t="n">
        <v>-3261.153</v>
      </c>
      <c r="N859" s="101" t="n">
        <v>-7929.25</v>
      </c>
      <c r="O859" s="101" t="n">
        <v>-5833.38</v>
      </c>
      <c r="P859" s="101" t="n">
        <v>-5952.91</v>
      </c>
      <c r="Q859" s="101" t="n">
        <v>-15281.12</v>
      </c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</row>
    <row r="860" customFormat="false" ht="15.75" hidden="false" customHeight="true" outlineLevel="0" collapsed="false">
      <c r="A860" s="101"/>
      <c r="B860" s="101" t="n">
        <v>7</v>
      </c>
      <c r="C860" s="101" t="n">
        <v>46</v>
      </c>
      <c r="D860" s="101" t="n">
        <v>39</v>
      </c>
      <c r="E860" s="101" t="n">
        <v>85</v>
      </c>
      <c r="F860" s="101" t="s">
        <v>261</v>
      </c>
      <c r="G860" s="101" t="str">
        <f aca="false">E860&amp;""&amp;F860</f>
        <v>85Y</v>
      </c>
      <c r="H860" s="101" t="n">
        <v>-77842.123</v>
      </c>
      <c r="I860" s="101" t="n">
        <v>12019.96</v>
      </c>
      <c r="J860" s="101" t="n">
        <v>4481.54</v>
      </c>
      <c r="K860" s="101" t="n">
        <v>21780.23</v>
      </c>
      <c r="L860" s="101" t="n">
        <v>13349.43</v>
      </c>
      <c r="M860" s="101" t="n">
        <v>-4668.098</v>
      </c>
      <c r="N860" s="101" t="n">
        <v>-11562.45</v>
      </c>
      <c r="O860" s="101" t="n">
        <v>-4810.38</v>
      </c>
      <c r="P860" s="101" t="n">
        <v>-5372.13</v>
      </c>
      <c r="Q860" s="101" t="n">
        <v>-14492.91</v>
      </c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</row>
    <row r="861" customFormat="false" ht="15.75" hidden="false" customHeight="true" outlineLevel="0" collapsed="false">
      <c r="A861" s="101"/>
      <c r="B861" s="101" t="n">
        <v>5</v>
      </c>
      <c r="C861" s="101" t="n">
        <v>45</v>
      </c>
      <c r="D861" s="101" t="n">
        <v>40</v>
      </c>
      <c r="E861" s="101" t="n">
        <v>85</v>
      </c>
      <c r="F861" s="101" t="s">
        <v>262</v>
      </c>
      <c r="G861" s="101" t="str">
        <f aca="false">E861&amp;""&amp;F861</f>
        <v>85Zr</v>
      </c>
      <c r="H861" s="101" t="n">
        <v>-73174.025</v>
      </c>
      <c r="I861" s="101" t="n">
        <v>9824.81</v>
      </c>
      <c r="J861" s="101" t="n">
        <v>6569.52</v>
      </c>
      <c r="K861" s="101" t="n">
        <v>23406.15</v>
      </c>
      <c r="L861" s="101" t="n">
        <v>10954.36</v>
      </c>
      <c r="M861" s="101" t="n">
        <v>-6894.349</v>
      </c>
      <c r="N861" s="101" t="n">
        <v>-15664.27</v>
      </c>
      <c r="O861" s="101" t="n">
        <v>-4070.82</v>
      </c>
      <c r="P861" s="101" t="n">
        <v>186.56</v>
      </c>
      <c r="Q861" s="101" t="n">
        <v>-20225.01</v>
      </c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</row>
    <row r="862" customFormat="false" ht="15.75" hidden="false" customHeight="true" outlineLevel="0" collapsed="false">
      <c r="A862" s="101"/>
      <c r="B862" s="101" t="n">
        <v>3</v>
      </c>
      <c r="C862" s="101" t="n">
        <v>44</v>
      </c>
      <c r="D862" s="101" t="n">
        <v>41</v>
      </c>
      <c r="E862" s="101" t="n">
        <v>85</v>
      </c>
      <c r="F862" s="101" t="s">
        <v>263</v>
      </c>
      <c r="G862" s="101" t="str">
        <f aca="false">E862&amp;""&amp;F862</f>
        <v>85Nb</v>
      </c>
      <c r="H862" s="101" t="n">
        <v>-66279.675</v>
      </c>
      <c r="I862" s="101" t="n">
        <v>13330.01</v>
      </c>
      <c r="J862" s="101" t="n">
        <v>2148.11</v>
      </c>
      <c r="K862" s="101" t="n">
        <v>24011.8</v>
      </c>
      <c r="L862" s="101" t="n">
        <v>8653.09</v>
      </c>
      <c r="M862" s="101" t="n">
        <v>-8769.923</v>
      </c>
      <c r="N862" s="101" t="n">
        <v>-20245.01</v>
      </c>
      <c r="O862" s="101" t="n">
        <v>-2992.87</v>
      </c>
      <c r="P862" s="101" t="n">
        <v>324.83</v>
      </c>
      <c r="Q862" s="101" t="n">
        <v>-19849.01</v>
      </c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</row>
    <row r="863" customFormat="false" ht="15.75" hidden="false" customHeight="true" outlineLevel="0" collapsed="false">
      <c r="A863" s="101"/>
      <c r="B863" s="101" t="n">
        <v>1</v>
      </c>
      <c r="C863" s="101" t="n">
        <v>43</v>
      </c>
      <c r="D863" s="101" t="n">
        <v>42</v>
      </c>
      <c r="E863" s="101" t="n">
        <v>85</v>
      </c>
      <c r="F863" s="101" t="s">
        <v>264</v>
      </c>
      <c r="G863" s="101" t="str">
        <f aca="false">E863&amp;""&amp;F863</f>
        <v>85Mo</v>
      </c>
      <c r="H863" s="101" t="n">
        <v>-57509.752</v>
      </c>
      <c r="I863" s="101" t="n">
        <v>11079.01</v>
      </c>
      <c r="J863" s="101" t="n">
        <v>3778.01</v>
      </c>
      <c r="K863" s="101" t="n">
        <v>26966.01</v>
      </c>
      <c r="L863" s="101" t="n">
        <v>6177.18</v>
      </c>
      <c r="M863" s="101" t="n">
        <v>-11475.01</v>
      </c>
      <c r="N863" s="101"/>
      <c r="O863" s="101" t="n">
        <v>-1538.28</v>
      </c>
      <c r="P863" s="101" t="n">
        <v>6621.81</v>
      </c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</row>
    <row r="864" customFormat="false" ht="15.75" hidden="false" customHeight="true" outlineLevel="0" collapsed="false">
      <c r="A864" s="101"/>
      <c r="B864" s="101" t="n">
        <v>-1</v>
      </c>
      <c r="C864" s="101" t="n">
        <v>42</v>
      </c>
      <c r="D864" s="101" t="n">
        <v>43</v>
      </c>
      <c r="E864" s="101" t="n">
        <v>85</v>
      </c>
      <c r="F864" s="101" t="s">
        <v>265</v>
      </c>
      <c r="G864" s="101" t="str">
        <f aca="false">E864&amp;""&amp;F864</f>
        <v>85Tc</v>
      </c>
      <c r="H864" s="101" t="n">
        <v>-46034.01</v>
      </c>
      <c r="I864" s="101"/>
      <c r="J864" s="101" t="n">
        <v>-1178.01</v>
      </c>
      <c r="K864" s="101"/>
      <c r="L864" s="101" t="n">
        <v>2202.01</v>
      </c>
      <c r="M864" s="101"/>
      <c r="N864" s="101"/>
      <c r="O864" s="101" t="n">
        <v>-1512.01</v>
      </c>
      <c r="P864" s="101" t="n">
        <v>7697.01</v>
      </c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</row>
    <row r="865" customFormat="false" ht="15.75" hidden="false" customHeight="true" outlineLevel="0" collapsed="false">
      <c r="A865" s="101"/>
      <c r="B865" s="101" t="n">
        <v>24</v>
      </c>
      <c r="C865" s="101" t="n">
        <v>55</v>
      </c>
      <c r="D865" s="101" t="n">
        <v>31</v>
      </c>
      <c r="E865" s="101" t="n">
        <v>86</v>
      </c>
      <c r="F865" s="101" t="s">
        <v>253</v>
      </c>
      <c r="G865" s="101" t="str">
        <f aca="false">E865&amp;""&amp;F865</f>
        <v>86Ga</v>
      </c>
      <c r="H865" s="101" t="n">
        <v>-34456.01</v>
      </c>
      <c r="I865" s="101" t="n">
        <v>2464.01</v>
      </c>
      <c r="J865" s="101" t="n">
        <v>15905.01</v>
      </c>
      <c r="K865" s="101" t="n">
        <v>6315.01</v>
      </c>
      <c r="L865" s="101"/>
      <c r="M865" s="101" t="n">
        <v>15304.01</v>
      </c>
      <c r="N865" s="101" t="n">
        <v>24506.01</v>
      </c>
      <c r="O865" s="101" t="n">
        <v>-11211.01</v>
      </c>
      <c r="P865" s="101"/>
      <c r="Q865" s="101" t="n">
        <v>10596.01</v>
      </c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</row>
    <row r="866" customFormat="false" ht="15.75" hidden="false" customHeight="true" outlineLevel="0" collapsed="false">
      <c r="A866" s="101"/>
      <c r="B866" s="101" t="n">
        <v>22</v>
      </c>
      <c r="C866" s="101" t="n">
        <v>54</v>
      </c>
      <c r="D866" s="101" t="n">
        <v>32</v>
      </c>
      <c r="E866" s="101" t="n">
        <v>86</v>
      </c>
      <c r="F866" s="101" t="s">
        <v>254</v>
      </c>
      <c r="G866" s="101" t="str">
        <f aca="false">E866&amp;""&amp;F866</f>
        <v>86Ge</v>
      </c>
      <c r="H866" s="101" t="n">
        <v>-49760.01</v>
      </c>
      <c r="I866" s="101" t="n">
        <v>4708.01</v>
      </c>
      <c r="J866" s="101" t="n">
        <v>16986.01</v>
      </c>
      <c r="K866" s="101" t="n">
        <v>7755.01</v>
      </c>
      <c r="L866" s="101" t="n">
        <v>31928.01</v>
      </c>
      <c r="M866" s="101" t="n">
        <v>9202.01</v>
      </c>
      <c r="N866" s="101" t="n">
        <v>20743.01</v>
      </c>
      <c r="O866" s="101" t="n">
        <v>-9579.01</v>
      </c>
      <c r="P866" s="101" t="n">
        <v>-31210.01</v>
      </c>
      <c r="Q866" s="101" t="n">
        <v>5357.01</v>
      </c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</row>
    <row r="867" customFormat="false" ht="15.75" hidden="false" customHeight="true" outlineLevel="0" collapsed="false">
      <c r="A867" s="101"/>
      <c r="B867" s="101" t="n">
        <v>20</v>
      </c>
      <c r="C867" s="101" t="n">
        <v>53</v>
      </c>
      <c r="D867" s="101" t="n">
        <v>33</v>
      </c>
      <c r="E867" s="101" t="n">
        <v>86</v>
      </c>
      <c r="F867" s="101" t="s">
        <v>255</v>
      </c>
      <c r="G867" s="101" t="str">
        <f aca="false">E867&amp;""&amp;F867</f>
        <v>86As</v>
      </c>
      <c r="H867" s="101" t="n">
        <v>-58962.142</v>
      </c>
      <c r="I867" s="101" t="n">
        <v>3844.32</v>
      </c>
      <c r="J867" s="101" t="n">
        <v>13127.69</v>
      </c>
      <c r="K867" s="101" t="n">
        <v>9251.22</v>
      </c>
      <c r="L867" s="101" t="n">
        <v>29257.01</v>
      </c>
      <c r="M867" s="101" t="n">
        <v>11541.024</v>
      </c>
      <c r="N867" s="101" t="n">
        <v>16670.11</v>
      </c>
      <c r="O867" s="101" t="n">
        <v>-8456.34</v>
      </c>
      <c r="P867" s="101" t="n">
        <v>-26188.01</v>
      </c>
      <c r="Q867" s="101" t="n">
        <v>5380.18</v>
      </c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</row>
    <row r="868" customFormat="false" ht="15.75" hidden="false" customHeight="true" outlineLevel="0" collapsed="false">
      <c r="A868" s="101"/>
      <c r="B868" s="101" t="n">
        <v>18</v>
      </c>
      <c r="C868" s="101" t="n">
        <v>52</v>
      </c>
      <c r="D868" s="101" t="n">
        <v>34</v>
      </c>
      <c r="E868" s="101" t="n">
        <v>86</v>
      </c>
      <c r="F868" s="101" t="s">
        <v>256</v>
      </c>
      <c r="G868" s="101" t="str">
        <f aca="false">E868&amp;""&amp;F868</f>
        <v>86Se</v>
      </c>
      <c r="H868" s="101" t="n">
        <v>-70503.166</v>
      </c>
      <c r="I868" s="101" t="n">
        <v>6160.85</v>
      </c>
      <c r="J868" s="101" t="n">
        <v>14602.99</v>
      </c>
      <c r="K868" s="101" t="n">
        <v>10698.08</v>
      </c>
      <c r="L868" s="101" t="n">
        <v>26932.68</v>
      </c>
      <c r="M868" s="101" t="n">
        <v>5129.085</v>
      </c>
      <c r="N868" s="101" t="n">
        <v>12762.5</v>
      </c>
      <c r="O868" s="101" t="n">
        <v>-7513.02</v>
      </c>
      <c r="P868" s="101" t="n">
        <v>-24668.72</v>
      </c>
      <c r="Q868" s="101" t="n">
        <v>0.99</v>
      </c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</row>
    <row r="869" customFormat="false" ht="15.75" hidden="false" customHeight="true" outlineLevel="0" collapsed="false">
      <c r="A869" s="101"/>
      <c r="B869" s="101" t="n">
        <v>16</v>
      </c>
      <c r="C869" s="101" t="n">
        <v>51</v>
      </c>
      <c r="D869" s="101" t="n">
        <v>35</v>
      </c>
      <c r="E869" s="101" t="n">
        <v>86</v>
      </c>
      <c r="F869" s="101" t="s">
        <v>257</v>
      </c>
      <c r="G869" s="101" t="str">
        <f aca="false">E869&amp;""&amp;F869</f>
        <v>86Br</v>
      </c>
      <c r="H869" s="101" t="n">
        <v>-75632.251</v>
      </c>
      <c r="I869" s="101" t="n">
        <v>5128.1</v>
      </c>
      <c r="J869" s="101" t="n">
        <v>10507.59</v>
      </c>
      <c r="K869" s="101" t="n">
        <v>13991.8</v>
      </c>
      <c r="L869" s="101" t="n">
        <v>24356.63</v>
      </c>
      <c r="M869" s="101" t="n">
        <v>7633.414</v>
      </c>
      <c r="N869" s="101" t="n">
        <v>7114.76</v>
      </c>
      <c r="O869" s="101" t="n">
        <v>-7954.08</v>
      </c>
      <c r="P869" s="101" t="n">
        <v>-19732.08</v>
      </c>
      <c r="Q869" s="101" t="n">
        <v>-2223.24</v>
      </c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</row>
    <row r="870" customFormat="false" ht="15.75" hidden="false" customHeight="true" outlineLevel="0" collapsed="false">
      <c r="A870" s="101"/>
      <c r="B870" s="101" t="n">
        <v>14</v>
      </c>
      <c r="C870" s="101" t="n">
        <v>50</v>
      </c>
      <c r="D870" s="101" t="n">
        <v>36</v>
      </c>
      <c r="E870" s="101" t="n">
        <v>86</v>
      </c>
      <c r="F870" s="101" t="s">
        <v>258</v>
      </c>
      <c r="G870" s="101" t="str">
        <f aca="false">E870&amp;""&amp;F870</f>
        <v>86Kr</v>
      </c>
      <c r="H870" s="101" t="n">
        <v>-83265.66488</v>
      </c>
      <c r="I870" s="101" t="n">
        <v>9856.65</v>
      </c>
      <c r="J870" s="101" t="n">
        <v>11979.17</v>
      </c>
      <c r="K870" s="101" t="n">
        <v>16968.96</v>
      </c>
      <c r="L870" s="101" t="n">
        <v>21895.89</v>
      </c>
      <c r="M870" s="101" t="n">
        <v>-518.655</v>
      </c>
      <c r="N870" s="101" t="n">
        <v>1257.53</v>
      </c>
      <c r="O870" s="101" t="n">
        <v>-8096.66</v>
      </c>
      <c r="P870" s="101" t="n">
        <v>-18141</v>
      </c>
      <c r="Q870" s="101" t="n">
        <v>-9169.65</v>
      </c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</row>
    <row r="871" customFormat="false" ht="15.75" hidden="false" customHeight="true" outlineLevel="0" collapsed="false">
      <c r="A871" s="101"/>
      <c r="B871" s="101" t="n">
        <v>12</v>
      </c>
      <c r="C871" s="101" t="n">
        <v>49</v>
      </c>
      <c r="D871" s="101" t="n">
        <v>37</v>
      </c>
      <c r="E871" s="101" t="n">
        <v>86</v>
      </c>
      <c r="F871" s="101" t="s">
        <v>259</v>
      </c>
      <c r="G871" s="101" t="str">
        <f aca="false">E871&amp;""&amp;F871</f>
        <v>86Rb</v>
      </c>
      <c r="H871" s="101" t="n">
        <v>-82747.01</v>
      </c>
      <c r="I871" s="101" t="n">
        <v>8651</v>
      </c>
      <c r="J871" s="101" t="n">
        <v>8555.65</v>
      </c>
      <c r="K871" s="101" t="n">
        <v>19130.68</v>
      </c>
      <c r="L871" s="101" t="n">
        <v>19541.87</v>
      </c>
      <c r="M871" s="101" t="n">
        <v>1776.189</v>
      </c>
      <c r="N871" s="101" t="n">
        <v>-3463.81</v>
      </c>
      <c r="O871" s="101" t="n">
        <v>-7674.65</v>
      </c>
      <c r="P871" s="101" t="n">
        <v>-11460.51</v>
      </c>
      <c r="Q871" s="101" t="n">
        <v>-9715.05</v>
      </c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</row>
    <row r="872" customFormat="false" ht="15.75" hidden="false" customHeight="true" outlineLevel="0" collapsed="false">
      <c r="A872" s="101"/>
      <c r="B872" s="101" t="n">
        <v>10</v>
      </c>
      <c r="C872" s="101" t="n">
        <v>48</v>
      </c>
      <c r="D872" s="101" t="n">
        <v>38</v>
      </c>
      <c r="E872" s="101" t="n">
        <v>86</v>
      </c>
      <c r="F872" s="101" t="s">
        <v>260</v>
      </c>
      <c r="G872" s="101" t="str">
        <f aca="false">E872&amp;""&amp;F872</f>
        <v>86Sr</v>
      </c>
      <c r="H872" s="101" t="n">
        <v>-84523.199</v>
      </c>
      <c r="I872" s="101" t="n">
        <v>11491.24</v>
      </c>
      <c r="J872" s="101" t="n">
        <v>9644.84</v>
      </c>
      <c r="K872" s="101" t="n">
        <v>20016.28</v>
      </c>
      <c r="L872" s="101" t="n">
        <v>16661.8</v>
      </c>
      <c r="M872" s="101" t="n">
        <v>-5240</v>
      </c>
      <c r="N872" s="101" t="n">
        <v>-6554.55</v>
      </c>
      <c r="O872" s="101" t="n">
        <v>-6357.8</v>
      </c>
      <c r="P872" s="101" t="n">
        <v>-10331.84</v>
      </c>
      <c r="Q872" s="101" t="n">
        <v>-14752.39</v>
      </c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</row>
    <row r="873" customFormat="false" ht="15.75" hidden="false" customHeight="true" outlineLevel="0" collapsed="false">
      <c r="A873" s="101"/>
      <c r="B873" s="101" t="n">
        <v>8</v>
      </c>
      <c r="C873" s="101" t="n">
        <v>47</v>
      </c>
      <c r="D873" s="101" t="n">
        <v>39</v>
      </c>
      <c r="E873" s="101" t="n">
        <v>86</v>
      </c>
      <c r="F873" s="101" t="s">
        <v>261</v>
      </c>
      <c r="G873" s="101" t="str">
        <f aca="false">E873&amp;""&amp;F873</f>
        <v>86Y</v>
      </c>
      <c r="H873" s="101" t="n">
        <v>-79283.199</v>
      </c>
      <c r="I873" s="101" t="n">
        <v>9512.39</v>
      </c>
      <c r="J873" s="101" t="n">
        <v>5468.89</v>
      </c>
      <c r="K873" s="101" t="n">
        <v>21532.36</v>
      </c>
      <c r="L873" s="101" t="n">
        <v>14102.18</v>
      </c>
      <c r="M873" s="101" t="n">
        <v>-1314.546</v>
      </c>
      <c r="N873" s="101" t="n">
        <v>-10150.32</v>
      </c>
      <c r="O873" s="101" t="n">
        <v>-5520.31</v>
      </c>
      <c r="P873" s="101" t="n">
        <v>-4404.84</v>
      </c>
      <c r="Q873" s="101" t="n">
        <v>-14180.49</v>
      </c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</row>
    <row r="874" customFormat="false" ht="15.75" hidden="false" customHeight="true" outlineLevel="0" collapsed="false">
      <c r="A874" s="101"/>
      <c r="B874" s="101" t="n">
        <v>6</v>
      </c>
      <c r="C874" s="101" t="n">
        <v>46</v>
      </c>
      <c r="D874" s="101" t="n">
        <v>40</v>
      </c>
      <c r="E874" s="101" t="n">
        <v>86</v>
      </c>
      <c r="F874" s="101" t="s">
        <v>262</v>
      </c>
      <c r="G874" s="101" t="str">
        <f aca="false">E874&amp;""&amp;F874</f>
        <v>86Zr</v>
      </c>
      <c r="H874" s="101" t="n">
        <v>-77968.652</v>
      </c>
      <c r="I874" s="101" t="n">
        <v>12865.94</v>
      </c>
      <c r="J874" s="101" t="n">
        <v>7415.5</v>
      </c>
      <c r="K874" s="101" t="n">
        <v>22690.75</v>
      </c>
      <c r="L874" s="101" t="n">
        <v>11897.04</v>
      </c>
      <c r="M874" s="101" t="n">
        <v>-8835.774</v>
      </c>
      <c r="N874" s="101" t="n">
        <v>-13858.41</v>
      </c>
      <c r="O874" s="101" t="n">
        <v>-4383.52</v>
      </c>
      <c r="P874" s="101" t="n">
        <v>-4154.35</v>
      </c>
      <c r="Q874" s="101" t="n">
        <v>-19760.29</v>
      </c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</row>
    <row r="875" customFormat="false" ht="15.75" hidden="false" customHeight="true" outlineLevel="0" collapsed="false">
      <c r="A875" s="101"/>
      <c r="B875" s="101" t="n">
        <v>4</v>
      </c>
      <c r="C875" s="101" t="n">
        <v>45</v>
      </c>
      <c r="D875" s="101" t="n">
        <v>41</v>
      </c>
      <c r="E875" s="101" t="n">
        <v>86</v>
      </c>
      <c r="F875" s="101" t="s">
        <v>263</v>
      </c>
      <c r="G875" s="101" t="str">
        <f aca="false">E875&amp;""&amp;F875</f>
        <v>86Nb</v>
      </c>
      <c r="H875" s="101" t="n">
        <v>-69132.879</v>
      </c>
      <c r="I875" s="101" t="n">
        <v>10924.52</v>
      </c>
      <c r="J875" s="101" t="n">
        <v>3247.82</v>
      </c>
      <c r="K875" s="101" t="n">
        <v>24255.01</v>
      </c>
      <c r="L875" s="101" t="n">
        <v>9817.34</v>
      </c>
      <c r="M875" s="101" t="n">
        <v>-5022.634</v>
      </c>
      <c r="N875" s="101" t="n">
        <v>-17836.01</v>
      </c>
      <c r="O875" s="101" t="n">
        <v>-3494.83</v>
      </c>
      <c r="P875" s="101" t="n">
        <v>1420.27</v>
      </c>
      <c r="Q875" s="101" t="n">
        <v>-19694.44</v>
      </c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</row>
    <row r="876" customFormat="false" ht="15.75" hidden="false" customHeight="true" outlineLevel="0" collapsed="false">
      <c r="A876" s="101"/>
      <c r="B876" s="101" t="n">
        <v>2</v>
      </c>
      <c r="C876" s="101" t="n">
        <v>44</v>
      </c>
      <c r="D876" s="101" t="n">
        <v>42</v>
      </c>
      <c r="E876" s="101" t="n">
        <v>86</v>
      </c>
      <c r="F876" s="101" t="s">
        <v>264</v>
      </c>
      <c r="G876" s="101" t="str">
        <f aca="false">E876&amp;""&amp;F876</f>
        <v>86Mo</v>
      </c>
      <c r="H876" s="101" t="n">
        <v>-64110.244</v>
      </c>
      <c r="I876" s="101" t="n">
        <v>14671.81</v>
      </c>
      <c r="J876" s="101" t="n">
        <v>5119.54</v>
      </c>
      <c r="K876" s="101" t="n">
        <v>25751.01</v>
      </c>
      <c r="L876" s="101" t="n">
        <v>7267.65</v>
      </c>
      <c r="M876" s="101" t="n">
        <v>-12813.01</v>
      </c>
      <c r="N876" s="101"/>
      <c r="O876" s="101" t="n">
        <v>-2592.01</v>
      </c>
      <c r="P876" s="101" t="n">
        <v>1774.81</v>
      </c>
      <c r="Q876" s="101" t="n">
        <v>-26147.01</v>
      </c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</row>
    <row r="877" customFormat="false" ht="15.75" hidden="false" customHeight="true" outlineLevel="0" collapsed="false">
      <c r="A877" s="101"/>
      <c r="B877" s="101" t="n">
        <v>0</v>
      </c>
      <c r="C877" s="101" t="n">
        <v>43</v>
      </c>
      <c r="D877" s="101" t="n">
        <v>43</v>
      </c>
      <c r="E877" s="101" t="n">
        <v>86</v>
      </c>
      <c r="F877" s="101" t="s">
        <v>265</v>
      </c>
      <c r="G877" s="101" t="str">
        <f aca="false">E877&amp;""&amp;F877</f>
        <v>86Tc</v>
      </c>
      <c r="H877" s="101" t="n">
        <v>-51297.01</v>
      </c>
      <c r="I877" s="101" t="n">
        <v>13334.01</v>
      </c>
      <c r="J877" s="101" t="n">
        <v>1077.01</v>
      </c>
      <c r="K877" s="101"/>
      <c r="L877" s="101" t="n">
        <v>4855.01</v>
      </c>
      <c r="M877" s="101"/>
      <c r="N877" s="101"/>
      <c r="O877" s="101" t="n">
        <v>-1521.01</v>
      </c>
      <c r="P877" s="101" t="n">
        <v>7693.01</v>
      </c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</row>
    <row r="878" customFormat="false" ht="15.75" hidden="false" customHeight="true" outlineLevel="0" collapsed="false">
      <c r="A878" s="101"/>
      <c r="B878" s="101" t="n">
        <v>25</v>
      </c>
      <c r="C878" s="101" t="n">
        <v>56</v>
      </c>
      <c r="D878" s="101" t="n">
        <v>31</v>
      </c>
      <c r="E878" s="101" t="n">
        <v>87</v>
      </c>
      <c r="F878" s="101" t="s">
        <v>253</v>
      </c>
      <c r="G878" s="101" t="str">
        <f aca="false">E878&amp;""&amp;F878</f>
        <v>87Ga</v>
      </c>
      <c r="H878" s="101" t="n">
        <v>-29580.01</v>
      </c>
      <c r="I878" s="101" t="n">
        <v>3195.01</v>
      </c>
      <c r="J878" s="101"/>
      <c r="K878" s="101" t="n">
        <v>5659.01</v>
      </c>
      <c r="L878" s="101"/>
      <c r="M878" s="101" t="n">
        <v>14499.01</v>
      </c>
      <c r="N878" s="101" t="n">
        <v>26038.01</v>
      </c>
      <c r="O878" s="101"/>
      <c r="P878" s="101"/>
      <c r="Q878" s="101" t="n">
        <v>12110.01</v>
      </c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</row>
    <row r="879" customFormat="false" ht="15.75" hidden="false" customHeight="true" outlineLevel="0" collapsed="false">
      <c r="A879" s="101"/>
      <c r="B879" s="101" t="n">
        <v>23</v>
      </c>
      <c r="C879" s="101" t="n">
        <v>55</v>
      </c>
      <c r="D879" s="101" t="n">
        <v>32</v>
      </c>
      <c r="E879" s="101" t="n">
        <v>87</v>
      </c>
      <c r="F879" s="101" t="s">
        <v>254</v>
      </c>
      <c r="G879" s="101" t="str">
        <f aca="false">E879&amp;""&amp;F879</f>
        <v>87Ge</v>
      </c>
      <c r="H879" s="101" t="n">
        <v>-44078.01</v>
      </c>
      <c r="I879" s="101" t="n">
        <v>2389.01</v>
      </c>
      <c r="J879" s="101" t="n">
        <v>16911.01</v>
      </c>
      <c r="K879" s="101" t="n">
        <v>7098.01</v>
      </c>
      <c r="L879" s="101" t="n">
        <v>32817.01</v>
      </c>
      <c r="M879" s="101" t="n">
        <v>11540.01</v>
      </c>
      <c r="N879" s="101" t="n">
        <v>22348.01</v>
      </c>
      <c r="O879" s="101" t="n">
        <v>-9765.01</v>
      </c>
      <c r="P879" s="101"/>
      <c r="Q879" s="101" t="n">
        <v>6813.01</v>
      </c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</row>
    <row r="880" customFormat="false" ht="15.75" hidden="false" customHeight="true" outlineLevel="0" collapsed="false">
      <c r="A880" s="101"/>
      <c r="B880" s="101" t="n">
        <v>21</v>
      </c>
      <c r="C880" s="101" t="n">
        <v>54</v>
      </c>
      <c r="D880" s="101" t="n">
        <v>33</v>
      </c>
      <c r="E880" s="101" t="n">
        <v>87</v>
      </c>
      <c r="F880" s="101" t="s">
        <v>255</v>
      </c>
      <c r="G880" s="101" t="str">
        <f aca="false">E880&amp;""&amp;F880</f>
        <v>87As</v>
      </c>
      <c r="H880" s="101" t="n">
        <v>-55617.906</v>
      </c>
      <c r="I880" s="101" t="n">
        <v>4727.08</v>
      </c>
      <c r="J880" s="101" t="n">
        <v>13146.01</v>
      </c>
      <c r="K880" s="101" t="n">
        <v>8571.4</v>
      </c>
      <c r="L880" s="101" t="n">
        <v>30132.01</v>
      </c>
      <c r="M880" s="101" t="n">
        <v>10808.218</v>
      </c>
      <c r="N880" s="101" t="n">
        <v>18273.77</v>
      </c>
      <c r="O880" s="101" t="n">
        <v>-8785.7</v>
      </c>
      <c r="P880" s="101" t="n">
        <v>-28451.01</v>
      </c>
      <c r="Q880" s="101" t="n">
        <v>6813.94</v>
      </c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</row>
    <row r="881" customFormat="false" ht="15.75" hidden="false" customHeight="true" outlineLevel="0" collapsed="false">
      <c r="A881" s="101"/>
      <c r="B881" s="101" t="n">
        <v>19</v>
      </c>
      <c r="C881" s="101" t="n">
        <v>53</v>
      </c>
      <c r="D881" s="101" t="n">
        <v>34</v>
      </c>
      <c r="E881" s="101" t="n">
        <v>87</v>
      </c>
      <c r="F881" s="101" t="s">
        <v>256</v>
      </c>
      <c r="G881" s="101" t="str">
        <f aca="false">E881&amp;""&amp;F881</f>
        <v>87Se</v>
      </c>
      <c r="H881" s="101" t="n">
        <v>-66426.124</v>
      </c>
      <c r="I881" s="101" t="n">
        <v>3994.28</v>
      </c>
      <c r="J881" s="101" t="n">
        <v>14752.95</v>
      </c>
      <c r="K881" s="101" t="n">
        <v>10155.12</v>
      </c>
      <c r="L881" s="101" t="n">
        <v>27880.65</v>
      </c>
      <c r="M881" s="101" t="n">
        <v>7465.552</v>
      </c>
      <c r="N881" s="101" t="n">
        <v>14283.4</v>
      </c>
      <c r="O881" s="101" t="n">
        <v>-7874.61</v>
      </c>
      <c r="P881" s="101" t="n">
        <v>-23955.01</v>
      </c>
      <c r="Q881" s="101" t="n">
        <v>1134.81</v>
      </c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</row>
    <row r="882" customFormat="false" ht="15.75" hidden="false" customHeight="true" outlineLevel="0" collapsed="false">
      <c r="A882" s="101"/>
      <c r="B882" s="101" t="n">
        <v>17</v>
      </c>
      <c r="C882" s="101" t="n">
        <v>52</v>
      </c>
      <c r="D882" s="101" t="n">
        <v>35</v>
      </c>
      <c r="E882" s="101" t="n">
        <v>87</v>
      </c>
      <c r="F882" s="101" t="s">
        <v>257</v>
      </c>
      <c r="G882" s="101" t="str">
        <f aca="false">E882&amp;""&amp;F882</f>
        <v>87Br</v>
      </c>
      <c r="H882" s="101" t="n">
        <v>-73891.676</v>
      </c>
      <c r="I882" s="101" t="n">
        <v>6330.74</v>
      </c>
      <c r="J882" s="101" t="n">
        <v>10677.48</v>
      </c>
      <c r="K882" s="101" t="n">
        <v>11458.84</v>
      </c>
      <c r="L882" s="101" t="n">
        <v>25280.47</v>
      </c>
      <c r="M882" s="101" t="n">
        <v>6817.845</v>
      </c>
      <c r="N882" s="101" t="n">
        <v>10706.11</v>
      </c>
      <c r="O882" s="101" t="n">
        <v>-6647.27</v>
      </c>
      <c r="P882" s="101" t="n">
        <v>-22218.5</v>
      </c>
      <c r="Q882" s="101" t="n">
        <v>1302.67</v>
      </c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</row>
    <row r="883" customFormat="false" ht="15.75" hidden="false" customHeight="true" outlineLevel="0" collapsed="false">
      <c r="A883" s="101"/>
      <c r="B883" s="101" t="n">
        <v>15</v>
      </c>
      <c r="C883" s="101" t="n">
        <v>51</v>
      </c>
      <c r="D883" s="101" t="n">
        <v>36</v>
      </c>
      <c r="E883" s="101" t="n">
        <v>87</v>
      </c>
      <c r="F883" s="101" t="s">
        <v>258</v>
      </c>
      <c r="G883" s="101" t="str">
        <f aca="false">E883&amp;""&amp;F883</f>
        <v>87Kr</v>
      </c>
      <c r="H883" s="101" t="n">
        <v>-80709.521</v>
      </c>
      <c r="I883" s="101" t="n">
        <v>5515.17</v>
      </c>
      <c r="J883" s="101" t="n">
        <v>12366.24</v>
      </c>
      <c r="K883" s="101" t="n">
        <v>15371.83</v>
      </c>
      <c r="L883" s="101" t="n">
        <v>22873.83</v>
      </c>
      <c r="M883" s="101" t="n">
        <v>3888.269</v>
      </c>
      <c r="N883" s="101" t="n">
        <v>4170.51</v>
      </c>
      <c r="O883" s="101" t="n">
        <v>-7793.87</v>
      </c>
      <c r="P883" s="101" t="n">
        <v>-17495.33</v>
      </c>
      <c r="Q883" s="101" t="n">
        <v>-6033.83</v>
      </c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</row>
    <row r="884" customFormat="false" ht="15.75" hidden="false" customHeight="true" outlineLevel="0" collapsed="false">
      <c r="A884" s="101"/>
      <c r="B884" s="101" t="n">
        <v>13</v>
      </c>
      <c r="C884" s="101" t="n">
        <v>50</v>
      </c>
      <c r="D884" s="101" t="n">
        <v>37</v>
      </c>
      <c r="E884" s="101" t="n">
        <v>87</v>
      </c>
      <c r="F884" s="101" t="s">
        <v>259</v>
      </c>
      <c r="G884" s="101" t="str">
        <f aca="false">E884&amp;""&amp;F884</f>
        <v>87Rb</v>
      </c>
      <c r="H884" s="101" t="n">
        <v>-84597.79</v>
      </c>
      <c r="I884" s="101" t="n">
        <v>9922.1</v>
      </c>
      <c r="J884" s="101" t="n">
        <v>8621.1</v>
      </c>
      <c r="K884" s="101" t="n">
        <v>18573.09</v>
      </c>
      <c r="L884" s="101" t="n">
        <v>20600.26</v>
      </c>
      <c r="M884" s="101" t="n">
        <v>282.243</v>
      </c>
      <c r="N884" s="101" t="n">
        <v>-1579.45</v>
      </c>
      <c r="O884" s="101" t="n">
        <v>-8009.3</v>
      </c>
      <c r="P884" s="101" t="n">
        <v>-16254.51</v>
      </c>
      <c r="Q884" s="101" t="n">
        <v>-8145.91</v>
      </c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</row>
    <row r="885" customFormat="false" ht="15.75" hidden="false" customHeight="true" outlineLevel="0" collapsed="false">
      <c r="A885" s="101"/>
      <c r="B885" s="101" t="n">
        <v>11</v>
      </c>
      <c r="C885" s="101" t="n">
        <v>49</v>
      </c>
      <c r="D885" s="101" t="n">
        <v>38</v>
      </c>
      <c r="E885" s="101" t="n">
        <v>87</v>
      </c>
      <c r="F885" s="101" t="s">
        <v>260</v>
      </c>
      <c r="G885" s="101" t="str">
        <f aca="false">E885&amp;""&amp;F885</f>
        <v>87Sr</v>
      </c>
      <c r="H885" s="101" t="n">
        <v>-84880.033</v>
      </c>
      <c r="I885" s="101" t="n">
        <v>8428.15</v>
      </c>
      <c r="J885" s="101" t="n">
        <v>9421.99</v>
      </c>
      <c r="K885" s="101" t="n">
        <v>19919.39</v>
      </c>
      <c r="L885" s="101" t="n">
        <v>17977.64</v>
      </c>
      <c r="M885" s="101" t="n">
        <v>-1861.69</v>
      </c>
      <c r="N885" s="101" t="n">
        <v>-5533.5</v>
      </c>
      <c r="O885" s="101" t="n">
        <v>-7314.92</v>
      </c>
      <c r="P885" s="101" t="n">
        <v>-8903.34</v>
      </c>
      <c r="Q885" s="101" t="n">
        <v>-13668.15</v>
      </c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</row>
    <row r="886" customFormat="false" ht="15.75" hidden="false" customHeight="true" outlineLevel="0" collapsed="false">
      <c r="A886" s="101"/>
      <c r="B886" s="101" t="n">
        <v>9</v>
      </c>
      <c r="C886" s="101" t="n">
        <v>48</v>
      </c>
      <c r="D886" s="101" t="n">
        <v>39</v>
      </c>
      <c r="E886" s="101" t="n">
        <v>87</v>
      </c>
      <c r="F886" s="101" t="s">
        <v>261</v>
      </c>
      <c r="G886" s="101" t="str">
        <f aca="false">E886&amp;""&amp;F886</f>
        <v>87Y</v>
      </c>
      <c r="H886" s="101" t="n">
        <v>-83018.343</v>
      </c>
      <c r="I886" s="101" t="n">
        <v>11806.46</v>
      </c>
      <c r="J886" s="101" t="n">
        <v>5784.11</v>
      </c>
      <c r="K886" s="101" t="n">
        <v>21318.85</v>
      </c>
      <c r="L886" s="101" t="n">
        <v>15428.95</v>
      </c>
      <c r="M886" s="101" t="n">
        <v>-3671.81</v>
      </c>
      <c r="N886" s="101" t="n">
        <v>-9145.04</v>
      </c>
      <c r="O886" s="101" t="n">
        <v>-6372.63</v>
      </c>
      <c r="P886" s="101" t="n">
        <v>-7560.3</v>
      </c>
      <c r="Q886" s="101" t="n">
        <v>-13121.01</v>
      </c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</row>
    <row r="887" customFormat="false" ht="15.75" hidden="false" customHeight="true" outlineLevel="0" collapsed="false">
      <c r="A887" s="101"/>
      <c r="B887" s="101" t="n">
        <v>7</v>
      </c>
      <c r="C887" s="101" t="n">
        <v>47</v>
      </c>
      <c r="D887" s="101" t="n">
        <v>40</v>
      </c>
      <c r="E887" s="101" t="n">
        <v>87</v>
      </c>
      <c r="F887" s="101" t="s">
        <v>262</v>
      </c>
      <c r="G887" s="101" t="str">
        <f aca="false">E887&amp;""&amp;F887</f>
        <v>87Zr</v>
      </c>
      <c r="H887" s="101" t="n">
        <v>-79346.533</v>
      </c>
      <c r="I887" s="101" t="n">
        <v>9449.2</v>
      </c>
      <c r="J887" s="101" t="n">
        <v>7352.3</v>
      </c>
      <c r="K887" s="101" t="n">
        <v>22315.14</v>
      </c>
      <c r="L887" s="101" t="n">
        <v>12821.2</v>
      </c>
      <c r="M887" s="101" t="n">
        <v>-5473.234</v>
      </c>
      <c r="N887" s="101" t="n">
        <v>-12461.73</v>
      </c>
      <c r="O887" s="101" t="n">
        <v>-4973.84</v>
      </c>
      <c r="P887" s="101" t="n">
        <v>-2112.3</v>
      </c>
      <c r="Q887" s="101" t="n">
        <v>-18284.97</v>
      </c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</row>
    <row r="888" customFormat="false" ht="15.75" hidden="false" customHeight="true" outlineLevel="0" collapsed="false">
      <c r="A888" s="101"/>
      <c r="B888" s="101" t="n">
        <v>5</v>
      </c>
      <c r="C888" s="101" t="n">
        <v>46</v>
      </c>
      <c r="D888" s="101" t="n">
        <v>41</v>
      </c>
      <c r="E888" s="101" t="n">
        <v>87</v>
      </c>
      <c r="F888" s="101" t="s">
        <v>263</v>
      </c>
      <c r="G888" s="101" t="str">
        <f aca="false">E888&amp;""&amp;F888</f>
        <v>87Nb</v>
      </c>
      <c r="H888" s="101" t="n">
        <v>-73873.299</v>
      </c>
      <c r="I888" s="101" t="n">
        <v>12811.74</v>
      </c>
      <c r="J888" s="101" t="n">
        <v>3193.62</v>
      </c>
      <c r="K888" s="101" t="n">
        <v>23736.26</v>
      </c>
      <c r="L888" s="101" t="n">
        <v>10609.12</v>
      </c>
      <c r="M888" s="101" t="n">
        <v>-6988.491</v>
      </c>
      <c r="N888" s="101" t="n">
        <v>-16183.26</v>
      </c>
      <c r="O888" s="101" t="n">
        <v>-4093.69</v>
      </c>
      <c r="P888" s="101" t="n">
        <v>-1879.07</v>
      </c>
      <c r="Q888" s="101" t="n">
        <v>-17834.37</v>
      </c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</row>
    <row r="889" customFormat="false" ht="15.75" hidden="false" customHeight="true" outlineLevel="0" collapsed="false">
      <c r="A889" s="101"/>
      <c r="B889" s="101" t="n">
        <v>3</v>
      </c>
      <c r="C889" s="101" t="n">
        <v>45</v>
      </c>
      <c r="D889" s="101" t="n">
        <v>42</v>
      </c>
      <c r="E889" s="101" t="n">
        <v>87</v>
      </c>
      <c r="F889" s="101" t="s">
        <v>264</v>
      </c>
      <c r="G889" s="101" t="str">
        <f aca="false">E889&amp;""&amp;F889</f>
        <v>87Mo</v>
      </c>
      <c r="H889" s="101" t="n">
        <v>-66884.808</v>
      </c>
      <c r="I889" s="101" t="n">
        <v>10845.88</v>
      </c>
      <c r="J889" s="101" t="n">
        <v>5040.9</v>
      </c>
      <c r="K889" s="101" t="n">
        <v>25517.69</v>
      </c>
      <c r="L889" s="101" t="n">
        <v>8288.72</v>
      </c>
      <c r="M889" s="101" t="n">
        <v>-9194.764</v>
      </c>
      <c r="N889" s="101" t="n">
        <v>-20953.01</v>
      </c>
      <c r="O889" s="101" t="n">
        <v>-3399.21</v>
      </c>
      <c r="P889" s="101" t="n">
        <v>3794.87</v>
      </c>
      <c r="Q889" s="101" t="n">
        <v>-23659.01</v>
      </c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</row>
    <row r="890" customFormat="false" ht="15.75" hidden="false" customHeight="true" outlineLevel="0" collapsed="false">
      <c r="A890" s="101"/>
      <c r="B890" s="101" t="n">
        <v>1</v>
      </c>
      <c r="C890" s="101" t="n">
        <v>44</v>
      </c>
      <c r="D890" s="101" t="n">
        <v>43</v>
      </c>
      <c r="E890" s="101" t="n">
        <v>87</v>
      </c>
      <c r="F890" s="101" t="s">
        <v>265</v>
      </c>
      <c r="G890" s="101" t="str">
        <f aca="false">E890&amp;""&amp;F890</f>
        <v>87Tc</v>
      </c>
      <c r="H890" s="101" t="n">
        <v>-57690.044</v>
      </c>
      <c r="I890" s="101" t="n">
        <v>14464.01</v>
      </c>
      <c r="J890" s="101" t="n">
        <v>868.77</v>
      </c>
      <c r="K890" s="101" t="n">
        <v>27798.01</v>
      </c>
      <c r="L890" s="101" t="n">
        <v>5988.31</v>
      </c>
      <c r="M890" s="101" t="n">
        <v>-11758.01</v>
      </c>
      <c r="N890" s="101"/>
      <c r="O890" s="101" t="n">
        <v>-1704.45</v>
      </c>
      <c r="P890" s="101" t="n">
        <v>4153.86</v>
      </c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</row>
    <row r="891" customFormat="false" ht="15.75" hidden="false" customHeight="true" outlineLevel="0" collapsed="false">
      <c r="A891" s="101"/>
      <c r="B891" s="101" t="n">
        <v>-1</v>
      </c>
      <c r="C891" s="101" t="n">
        <v>43</v>
      </c>
      <c r="D891" s="101" t="n">
        <v>44</v>
      </c>
      <c r="E891" s="101" t="n">
        <v>87</v>
      </c>
      <c r="F891" s="101" t="s">
        <v>266</v>
      </c>
      <c r="G891" s="101" t="str">
        <f aca="false">E891&amp;""&amp;F891</f>
        <v>87Ru</v>
      </c>
      <c r="H891" s="101" t="n">
        <v>-45932.01</v>
      </c>
      <c r="I891" s="101"/>
      <c r="J891" s="101" t="n">
        <v>1924.01</v>
      </c>
      <c r="K891" s="101"/>
      <c r="L891" s="101" t="n">
        <v>3000.01</v>
      </c>
      <c r="M891" s="101"/>
      <c r="N891" s="101"/>
      <c r="O891" s="101" t="n">
        <v>-1670.01</v>
      </c>
      <c r="P891" s="101" t="n">
        <v>10889.01</v>
      </c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</row>
    <row r="892" customFormat="false" ht="15.75" hidden="false" customHeight="true" outlineLevel="0" collapsed="false">
      <c r="A892" s="101"/>
      <c r="B892" s="101" t="n">
        <v>24</v>
      </c>
      <c r="C892" s="101" t="n">
        <v>56</v>
      </c>
      <c r="D892" s="101" t="n">
        <v>32</v>
      </c>
      <c r="E892" s="101" t="n">
        <v>88</v>
      </c>
      <c r="F892" s="101" t="s">
        <v>254</v>
      </c>
      <c r="G892" s="101" t="str">
        <f aca="false">E892&amp;""&amp;F892</f>
        <v>88Ge</v>
      </c>
      <c r="H892" s="101" t="n">
        <v>-40138.01</v>
      </c>
      <c r="I892" s="101" t="n">
        <v>4131.01</v>
      </c>
      <c r="J892" s="101" t="n">
        <v>17847.01</v>
      </c>
      <c r="K892" s="101" t="n">
        <v>6520.01</v>
      </c>
      <c r="L892" s="101"/>
      <c r="M892" s="101" t="n">
        <v>10582.01</v>
      </c>
      <c r="N892" s="101" t="n">
        <v>23746.01</v>
      </c>
      <c r="O892" s="101" t="n">
        <v>-10153.01</v>
      </c>
      <c r="P892" s="101"/>
      <c r="Q892" s="101" t="n">
        <v>7409.01</v>
      </c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</row>
    <row r="893" customFormat="false" ht="15.75" hidden="false" customHeight="true" outlineLevel="0" collapsed="false">
      <c r="A893" s="101"/>
      <c r="B893" s="101" t="n">
        <v>22</v>
      </c>
      <c r="C893" s="101" t="n">
        <v>55</v>
      </c>
      <c r="D893" s="101" t="n">
        <v>33</v>
      </c>
      <c r="E893" s="101" t="n">
        <v>88</v>
      </c>
      <c r="F893" s="101" t="s">
        <v>255</v>
      </c>
      <c r="G893" s="101" t="str">
        <f aca="false">E893&amp;""&amp;F893</f>
        <v>88As</v>
      </c>
      <c r="H893" s="101" t="n">
        <v>-50720.01</v>
      </c>
      <c r="I893" s="101" t="n">
        <v>3173.01</v>
      </c>
      <c r="J893" s="101" t="n">
        <v>13931.01</v>
      </c>
      <c r="K893" s="101" t="n">
        <v>7900.01</v>
      </c>
      <c r="L893" s="101" t="n">
        <v>30842.01</v>
      </c>
      <c r="M893" s="101" t="n">
        <v>13164.01</v>
      </c>
      <c r="N893" s="101" t="n">
        <v>19996.01</v>
      </c>
      <c r="O893" s="101" t="n">
        <v>-8862.01</v>
      </c>
      <c r="P893" s="101" t="n">
        <v>-28429.01</v>
      </c>
      <c r="Q893" s="101" t="n">
        <v>7635.01</v>
      </c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</row>
    <row r="894" customFormat="false" ht="15.75" hidden="false" customHeight="true" outlineLevel="0" collapsed="false">
      <c r="A894" s="101"/>
      <c r="B894" s="101" t="n">
        <v>20</v>
      </c>
      <c r="C894" s="101" t="n">
        <v>54</v>
      </c>
      <c r="D894" s="101" t="n">
        <v>34</v>
      </c>
      <c r="E894" s="101" t="n">
        <v>88</v>
      </c>
      <c r="F894" s="101" t="s">
        <v>256</v>
      </c>
      <c r="G894" s="101" t="str">
        <f aca="false">E894&amp;""&amp;F894</f>
        <v>88Se</v>
      </c>
      <c r="H894" s="101" t="n">
        <v>-63884.195</v>
      </c>
      <c r="I894" s="101" t="n">
        <v>5529.39</v>
      </c>
      <c r="J894" s="101" t="n">
        <v>15555.26</v>
      </c>
      <c r="K894" s="101" t="n">
        <v>9523.66</v>
      </c>
      <c r="L894" s="101" t="n">
        <v>28702.01</v>
      </c>
      <c r="M894" s="101" t="n">
        <v>6831.763</v>
      </c>
      <c r="N894" s="101" t="n">
        <v>15807.09</v>
      </c>
      <c r="O894" s="101" t="n">
        <v>-8160.68</v>
      </c>
      <c r="P894" s="101" t="n">
        <v>-27095.01</v>
      </c>
      <c r="Q894" s="101" t="n">
        <v>1936.16</v>
      </c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</row>
    <row r="895" customFormat="false" ht="15.75" hidden="false" customHeight="true" outlineLevel="0" collapsed="false">
      <c r="A895" s="101"/>
      <c r="B895" s="101" t="n">
        <v>18</v>
      </c>
      <c r="C895" s="101" t="n">
        <v>53</v>
      </c>
      <c r="D895" s="101" t="n">
        <v>35</v>
      </c>
      <c r="E895" s="101" t="n">
        <v>88</v>
      </c>
      <c r="F895" s="101" t="s">
        <v>257</v>
      </c>
      <c r="G895" s="101" t="str">
        <f aca="false">E895&amp;""&amp;F895</f>
        <v>88Br</v>
      </c>
      <c r="H895" s="101" t="n">
        <v>-70715.958</v>
      </c>
      <c r="I895" s="101" t="n">
        <v>4895.6</v>
      </c>
      <c r="J895" s="101" t="n">
        <v>11578.8</v>
      </c>
      <c r="K895" s="101" t="n">
        <v>11226.34</v>
      </c>
      <c r="L895" s="101" t="n">
        <v>26331.76</v>
      </c>
      <c r="M895" s="101" t="n">
        <v>8975.327</v>
      </c>
      <c r="N895" s="101" t="n">
        <v>11893.04</v>
      </c>
      <c r="O895" s="101" t="n">
        <v>-7287.31</v>
      </c>
      <c r="P895" s="101" t="n">
        <v>-22387.02</v>
      </c>
      <c r="Q895" s="101" t="n">
        <v>1922.25</v>
      </c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</row>
    <row r="896" customFormat="false" ht="15.75" hidden="false" customHeight="true" outlineLevel="0" collapsed="false">
      <c r="A896" s="101"/>
      <c r="B896" s="101" t="n">
        <v>16</v>
      </c>
      <c r="C896" s="101" t="n">
        <v>52</v>
      </c>
      <c r="D896" s="101" t="n">
        <v>36</v>
      </c>
      <c r="E896" s="101" t="n">
        <v>88</v>
      </c>
      <c r="F896" s="101" t="s">
        <v>258</v>
      </c>
      <c r="G896" s="101" t="str">
        <f aca="false">E896&amp;""&amp;F896</f>
        <v>88Kr</v>
      </c>
      <c r="H896" s="101" t="n">
        <v>-79691.285</v>
      </c>
      <c r="I896" s="101" t="n">
        <v>7053.08</v>
      </c>
      <c r="J896" s="101" t="n">
        <v>13088.58</v>
      </c>
      <c r="K896" s="101" t="n">
        <v>12568.25</v>
      </c>
      <c r="L896" s="101" t="n">
        <v>23766.06</v>
      </c>
      <c r="M896" s="101" t="n">
        <v>2917.709</v>
      </c>
      <c r="N896" s="101" t="n">
        <v>8230.07</v>
      </c>
      <c r="O896" s="101" t="n">
        <v>-6168.48</v>
      </c>
      <c r="P896" s="101" t="n">
        <v>-20554.13</v>
      </c>
      <c r="Q896" s="101" t="n">
        <v>-3164.81</v>
      </c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</row>
    <row r="897" customFormat="false" ht="15.75" hidden="false" customHeight="true" outlineLevel="0" collapsed="false">
      <c r="A897" s="101"/>
      <c r="B897" s="101" t="n">
        <v>14</v>
      </c>
      <c r="C897" s="101" t="n">
        <v>51</v>
      </c>
      <c r="D897" s="101" t="n">
        <v>37</v>
      </c>
      <c r="E897" s="101" t="n">
        <v>88</v>
      </c>
      <c r="F897" s="101" t="s">
        <v>259</v>
      </c>
      <c r="G897" s="101" t="str">
        <f aca="false">E897&amp;""&amp;F897</f>
        <v>88Rb</v>
      </c>
      <c r="H897" s="101" t="n">
        <v>-82608.994</v>
      </c>
      <c r="I897" s="101" t="n">
        <v>6082.52</v>
      </c>
      <c r="J897" s="101" t="n">
        <v>9188.44</v>
      </c>
      <c r="K897" s="101" t="n">
        <v>16004.62</v>
      </c>
      <c r="L897" s="101" t="n">
        <v>21554.68</v>
      </c>
      <c r="M897" s="101" t="n">
        <v>5312.357</v>
      </c>
      <c r="N897" s="101" t="n">
        <v>1689.76</v>
      </c>
      <c r="O897" s="101" t="n">
        <v>-7250.82</v>
      </c>
      <c r="P897" s="101" t="n">
        <v>-16006.29</v>
      </c>
      <c r="Q897" s="101" t="n">
        <v>-5800.28</v>
      </c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</row>
    <row r="898" customFormat="false" ht="15.75" hidden="false" customHeight="true" outlineLevel="0" collapsed="false">
      <c r="A898" s="101"/>
      <c r="B898" s="101" t="n">
        <v>12</v>
      </c>
      <c r="C898" s="101" t="n">
        <v>50</v>
      </c>
      <c r="D898" s="101" t="n">
        <v>38</v>
      </c>
      <c r="E898" s="101" t="n">
        <v>88</v>
      </c>
      <c r="F898" s="101" t="s">
        <v>260</v>
      </c>
      <c r="G898" s="101" t="str">
        <f aca="false">E898&amp;""&amp;F898</f>
        <v>88Sr</v>
      </c>
      <c r="H898" s="101" t="n">
        <v>-87921.351</v>
      </c>
      <c r="I898" s="101" t="n">
        <v>11112.64</v>
      </c>
      <c r="J898" s="101" t="n">
        <v>10612.53</v>
      </c>
      <c r="K898" s="101" t="n">
        <v>19540.79</v>
      </c>
      <c r="L898" s="101" t="n">
        <v>19233.63</v>
      </c>
      <c r="M898" s="101" t="n">
        <v>-3622.6</v>
      </c>
      <c r="N898" s="101" t="n">
        <v>-4293.02</v>
      </c>
      <c r="O898" s="101" t="n">
        <v>-7906.93</v>
      </c>
      <c r="P898" s="101" t="n">
        <v>-14500.8</v>
      </c>
      <c r="Q898" s="101" t="n">
        <v>-12974.33</v>
      </c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</row>
    <row r="899" customFormat="false" ht="15.75" hidden="false" customHeight="true" outlineLevel="0" collapsed="false">
      <c r="A899" s="101"/>
      <c r="B899" s="101" t="n">
        <v>10</v>
      </c>
      <c r="C899" s="101" t="n">
        <v>49</v>
      </c>
      <c r="D899" s="101" t="n">
        <v>39</v>
      </c>
      <c r="E899" s="101" t="n">
        <v>88</v>
      </c>
      <c r="F899" s="101" t="s">
        <v>261</v>
      </c>
      <c r="G899" s="101" t="str">
        <f aca="false">E899&amp;""&amp;F899</f>
        <v>88Y</v>
      </c>
      <c r="H899" s="101" t="n">
        <v>-84298.751</v>
      </c>
      <c r="I899" s="101" t="n">
        <v>9351.73</v>
      </c>
      <c r="J899" s="101" t="n">
        <v>6707.69</v>
      </c>
      <c r="K899" s="101" t="n">
        <v>21158.19</v>
      </c>
      <c r="L899" s="101" t="n">
        <v>16129.68</v>
      </c>
      <c r="M899" s="101" t="n">
        <v>-670.422</v>
      </c>
      <c r="N899" s="101" t="n">
        <v>-8122.76</v>
      </c>
      <c r="O899" s="101" t="n">
        <v>-6964.71</v>
      </c>
      <c r="P899" s="101" t="n">
        <v>-6989.93</v>
      </c>
      <c r="Q899" s="101" t="n">
        <v>-13023.54</v>
      </c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</row>
    <row r="900" customFormat="false" ht="15.75" hidden="false" customHeight="true" outlineLevel="0" collapsed="false">
      <c r="A900" s="101"/>
      <c r="B900" s="101" t="n">
        <v>8</v>
      </c>
      <c r="C900" s="101" t="n">
        <v>48</v>
      </c>
      <c r="D900" s="101" t="n">
        <v>40</v>
      </c>
      <c r="E900" s="101" t="n">
        <v>88</v>
      </c>
      <c r="F900" s="101" t="s">
        <v>262</v>
      </c>
      <c r="G900" s="101" t="str">
        <f aca="false">E900&amp;""&amp;F900</f>
        <v>88Zr</v>
      </c>
      <c r="H900" s="101" t="n">
        <v>-83628.329</v>
      </c>
      <c r="I900" s="101" t="n">
        <v>12353.11</v>
      </c>
      <c r="J900" s="101" t="n">
        <v>7898.96</v>
      </c>
      <c r="K900" s="101" t="n">
        <v>21802.31</v>
      </c>
      <c r="L900" s="101" t="n">
        <v>13683.07</v>
      </c>
      <c r="M900" s="101" t="n">
        <v>-7452.342</v>
      </c>
      <c r="N900" s="101" t="n">
        <v>-10941.79</v>
      </c>
      <c r="O900" s="101" t="n">
        <v>-5403.69</v>
      </c>
      <c r="P900" s="101" t="n">
        <v>-6037.27</v>
      </c>
      <c r="Q900" s="101" t="n">
        <v>-17826.35</v>
      </c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</row>
    <row r="901" customFormat="false" ht="15.75" hidden="false" customHeight="true" outlineLevel="0" collapsed="false">
      <c r="A901" s="101"/>
      <c r="B901" s="101" t="n">
        <v>6</v>
      </c>
      <c r="C901" s="101" t="n">
        <v>47</v>
      </c>
      <c r="D901" s="101" t="n">
        <v>41</v>
      </c>
      <c r="E901" s="101" t="n">
        <v>88</v>
      </c>
      <c r="F901" s="101" t="s">
        <v>263</v>
      </c>
      <c r="G901" s="101" t="str">
        <f aca="false">E901&amp;""&amp;F901</f>
        <v>88Nb</v>
      </c>
      <c r="H901" s="101" t="n">
        <v>-76175.987</v>
      </c>
      <c r="I901" s="101" t="n">
        <v>10374</v>
      </c>
      <c r="J901" s="101" t="n">
        <v>4118.42</v>
      </c>
      <c r="K901" s="101" t="n">
        <v>23185.74</v>
      </c>
      <c r="L901" s="101" t="n">
        <v>11470.73</v>
      </c>
      <c r="M901" s="101" t="n">
        <v>-3489.443</v>
      </c>
      <c r="N901" s="101" t="n">
        <v>-14494.67</v>
      </c>
      <c r="O901" s="101" t="n">
        <v>-4707.43</v>
      </c>
      <c r="P901" s="101" t="n">
        <v>-446.61</v>
      </c>
      <c r="Q901" s="101" t="n">
        <v>-17362.5</v>
      </c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</row>
    <row r="902" customFormat="false" ht="15.75" hidden="false" customHeight="true" outlineLevel="0" collapsed="false">
      <c r="A902" s="101"/>
      <c r="B902" s="101" t="n">
        <v>4</v>
      </c>
      <c r="C902" s="101" t="n">
        <v>46</v>
      </c>
      <c r="D902" s="101" t="n">
        <v>42</v>
      </c>
      <c r="E902" s="101" t="n">
        <v>88</v>
      </c>
      <c r="F902" s="101" t="s">
        <v>264</v>
      </c>
      <c r="G902" s="101" t="str">
        <f aca="false">E902&amp;""&amp;F902</f>
        <v>88Mo</v>
      </c>
      <c r="H902" s="101" t="n">
        <v>-72686.543</v>
      </c>
      <c r="I902" s="101" t="n">
        <v>13873.05</v>
      </c>
      <c r="J902" s="101" t="n">
        <v>6102.22</v>
      </c>
      <c r="K902" s="101" t="n">
        <v>24718.93</v>
      </c>
      <c r="L902" s="101" t="n">
        <v>9295.83</v>
      </c>
      <c r="M902" s="101" t="n">
        <v>-11005.229</v>
      </c>
      <c r="N902" s="101" t="n">
        <v>-18287.01</v>
      </c>
      <c r="O902" s="101" t="n">
        <v>-3690.93</v>
      </c>
      <c r="P902" s="101" t="n">
        <v>-628.98</v>
      </c>
      <c r="Q902" s="101" t="n">
        <v>-23067.82</v>
      </c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</row>
    <row r="903" customFormat="false" ht="15.75" hidden="false" customHeight="true" outlineLevel="0" collapsed="false">
      <c r="A903" s="101"/>
      <c r="B903" s="101" t="n">
        <v>2</v>
      </c>
      <c r="C903" s="101" t="n">
        <v>45</v>
      </c>
      <c r="D903" s="101" t="n">
        <v>43</v>
      </c>
      <c r="E903" s="101" t="n">
        <v>88</v>
      </c>
      <c r="F903" s="101" t="s">
        <v>265</v>
      </c>
      <c r="G903" s="101" t="str">
        <f aca="false">E903&amp;""&amp;F903</f>
        <v>88Tc</v>
      </c>
      <c r="H903" s="101" t="n">
        <v>-61681.314</v>
      </c>
      <c r="I903" s="101" t="n">
        <v>12062.59</v>
      </c>
      <c r="J903" s="101" t="n">
        <v>2085.48</v>
      </c>
      <c r="K903" s="101" t="n">
        <v>26527.01</v>
      </c>
      <c r="L903" s="101" t="n">
        <v>7126.38</v>
      </c>
      <c r="M903" s="101" t="n">
        <v>-7282.01</v>
      </c>
      <c r="N903" s="101"/>
      <c r="O903" s="101" t="n">
        <v>-3086.01</v>
      </c>
      <c r="P903" s="101" t="n">
        <v>4903.01</v>
      </c>
      <c r="Q903" s="101" t="n">
        <v>-23821.01</v>
      </c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</row>
    <row r="904" customFormat="false" ht="15.75" hidden="false" customHeight="true" outlineLevel="0" collapsed="false">
      <c r="A904" s="101"/>
      <c r="B904" s="101" t="n">
        <v>0</v>
      </c>
      <c r="C904" s="101" t="n">
        <v>44</v>
      </c>
      <c r="D904" s="101" t="n">
        <v>44</v>
      </c>
      <c r="E904" s="101" t="n">
        <v>88</v>
      </c>
      <c r="F904" s="101" t="s">
        <v>266</v>
      </c>
      <c r="G904" s="101" t="str">
        <f aca="false">E904&amp;""&amp;F904</f>
        <v>88Ru</v>
      </c>
      <c r="H904" s="101" t="n">
        <v>-54399.01</v>
      </c>
      <c r="I904" s="101" t="n">
        <v>16539.01</v>
      </c>
      <c r="J904" s="101" t="n">
        <v>3998.01</v>
      </c>
      <c r="K904" s="101"/>
      <c r="L904" s="101" t="n">
        <v>4867.01</v>
      </c>
      <c r="M904" s="101"/>
      <c r="N904" s="101"/>
      <c r="O904" s="101" t="n">
        <v>-2322.01</v>
      </c>
      <c r="P904" s="101" t="n">
        <v>5197.01</v>
      </c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</row>
    <row r="905" customFormat="false" ht="15.75" hidden="false" customHeight="true" outlineLevel="0" collapsed="false">
      <c r="A905" s="101"/>
      <c r="B905" s="101" t="n">
        <v>25</v>
      </c>
      <c r="C905" s="101" t="n">
        <v>57</v>
      </c>
      <c r="D905" s="101" t="n">
        <v>32</v>
      </c>
      <c r="E905" s="101" t="n">
        <v>89</v>
      </c>
      <c r="F905" s="101" t="s">
        <v>254</v>
      </c>
      <c r="G905" s="101" t="str">
        <f aca="false">E905&amp;""&amp;F905</f>
        <v>89Ge</v>
      </c>
      <c r="H905" s="101" t="n">
        <v>-33729.01</v>
      </c>
      <c r="I905" s="101" t="n">
        <v>1663.01</v>
      </c>
      <c r="J905" s="101"/>
      <c r="K905" s="101" t="n">
        <v>5794.01</v>
      </c>
      <c r="L905" s="101"/>
      <c r="M905" s="101" t="n">
        <v>13069.01</v>
      </c>
      <c r="N905" s="101" t="n">
        <v>25263.01</v>
      </c>
      <c r="O905" s="101" t="n">
        <v>-10315.01</v>
      </c>
      <c r="P905" s="101"/>
      <c r="Q905" s="101" t="n">
        <v>8919.01</v>
      </c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</row>
    <row r="906" customFormat="false" ht="15.75" hidden="false" customHeight="true" outlineLevel="0" collapsed="false">
      <c r="A906" s="101"/>
      <c r="B906" s="101" t="n">
        <v>23</v>
      </c>
      <c r="C906" s="101" t="n">
        <v>56</v>
      </c>
      <c r="D906" s="101" t="n">
        <v>33</v>
      </c>
      <c r="E906" s="101" t="n">
        <v>89</v>
      </c>
      <c r="F906" s="101" t="s">
        <v>255</v>
      </c>
      <c r="G906" s="101" t="str">
        <f aca="false">E906&amp;""&amp;F906</f>
        <v>89As</v>
      </c>
      <c r="H906" s="101" t="n">
        <v>-46798.01</v>
      </c>
      <c r="I906" s="101" t="n">
        <v>4150.01</v>
      </c>
      <c r="J906" s="101" t="n">
        <v>13949.01</v>
      </c>
      <c r="K906" s="101" t="n">
        <v>7323.01</v>
      </c>
      <c r="L906" s="101" t="n">
        <v>31797.01</v>
      </c>
      <c r="M906" s="101" t="n">
        <v>12194.01</v>
      </c>
      <c r="N906" s="101" t="n">
        <v>21476.01</v>
      </c>
      <c r="O906" s="101" t="n">
        <v>-9160.01</v>
      </c>
      <c r="P906" s="101"/>
      <c r="Q906" s="101" t="n">
        <v>9015.01</v>
      </c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</row>
    <row r="907" customFormat="false" ht="15.75" hidden="false" customHeight="true" outlineLevel="0" collapsed="false">
      <c r="A907" s="101"/>
      <c r="B907" s="101" t="n">
        <v>21</v>
      </c>
      <c r="C907" s="101" t="n">
        <v>55</v>
      </c>
      <c r="D907" s="101" t="n">
        <v>34</v>
      </c>
      <c r="E907" s="101" t="n">
        <v>89</v>
      </c>
      <c r="F907" s="101" t="s">
        <v>256</v>
      </c>
      <c r="G907" s="101" t="str">
        <f aca="false">E907&amp;""&amp;F907</f>
        <v>89Se</v>
      </c>
      <c r="H907" s="101" t="n">
        <v>-58992.39</v>
      </c>
      <c r="I907" s="101" t="n">
        <v>3179.51</v>
      </c>
      <c r="J907" s="101" t="n">
        <v>15562.01</v>
      </c>
      <c r="K907" s="101" t="n">
        <v>8708.9</v>
      </c>
      <c r="L907" s="101" t="n">
        <v>29492.01</v>
      </c>
      <c r="M907" s="101" t="n">
        <v>9281.872</v>
      </c>
      <c r="N907" s="101" t="n">
        <v>17543.39</v>
      </c>
      <c r="O907" s="101" t="n">
        <v>-8293.89</v>
      </c>
      <c r="P907" s="101" t="n">
        <v>-26143.01</v>
      </c>
      <c r="Q907" s="101" t="n">
        <v>3652.25</v>
      </c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</row>
    <row r="908" customFormat="false" ht="15.75" hidden="false" customHeight="true" outlineLevel="0" collapsed="false">
      <c r="A908" s="101"/>
      <c r="B908" s="101" t="n">
        <v>19</v>
      </c>
      <c r="C908" s="101" t="n">
        <v>54</v>
      </c>
      <c r="D908" s="101" t="n">
        <v>35</v>
      </c>
      <c r="E908" s="101" t="n">
        <v>89</v>
      </c>
      <c r="F908" s="101" t="s">
        <v>257</v>
      </c>
      <c r="G908" s="101" t="str">
        <f aca="false">E908&amp;""&amp;F908</f>
        <v>89Br</v>
      </c>
      <c r="H908" s="101" t="n">
        <v>-68274.262</v>
      </c>
      <c r="I908" s="101" t="n">
        <v>5629.62</v>
      </c>
      <c r="J908" s="101" t="n">
        <v>11679.04</v>
      </c>
      <c r="K908" s="101" t="n">
        <v>10525.22</v>
      </c>
      <c r="L908" s="101" t="n">
        <v>27234.3</v>
      </c>
      <c r="M908" s="101" t="n">
        <v>8261.522</v>
      </c>
      <c r="N908" s="101" t="n">
        <v>13437.98</v>
      </c>
      <c r="O908" s="101" t="n">
        <v>-7510.03</v>
      </c>
      <c r="P908" s="101" t="n">
        <v>-24843.01</v>
      </c>
      <c r="Q908" s="101" t="n">
        <v>3345.71</v>
      </c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</row>
    <row r="909" customFormat="false" ht="15.75" hidden="false" customHeight="true" outlineLevel="0" collapsed="false">
      <c r="A909" s="101"/>
      <c r="B909" s="101" t="n">
        <v>17</v>
      </c>
      <c r="C909" s="101" t="n">
        <v>53</v>
      </c>
      <c r="D909" s="101" t="n">
        <v>36</v>
      </c>
      <c r="E909" s="101" t="n">
        <v>89</v>
      </c>
      <c r="F909" s="101" t="s">
        <v>258</v>
      </c>
      <c r="G909" s="101" t="str">
        <f aca="false">E909&amp;""&amp;F909</f>
        <v>89Kr</v>
      </c>
      <c r="H909" s="101" t="n">
        <v>-76535.784</v>
      </c>
      <c r="I909" s="101" t="n">
        <v>4915.82</v>
      </c>
      <c r="J909" s="101" t="n">
        <v>13108.8</v>
      </c>
      <c r="K909" s="101" t="n">
        <v>11968.9</v>
      </c>
      <c r="L909" s="101" t="n">
        <v>24687.6</v>
      </c>
      <c r="M909" s="101" t="n">
        <v>5176.454</v>
      </c>
      <c r="N909" s="101" t="n">
        <v>9672.97</v>
      </c>
      <c r="O909" s="101" t="n">
        <v>-6547.06</v>
      </c>
      <c r="P909" s="101" t="n">
        <v>-19940.56</v>
      </c>
      <c r="Q909" s="101" t="n">
        <v>-1998.11</v>
      </c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</row>
    <row r="910" customFormat="false" ht="15.75" hidden="false" customHeight="true" outlineLevel="0" collapsed="false">
      <c r="A910" s="101"/>
      <c r="B910" s="101" t="n">
        <v>15</v>
      </c>
      <c r="C910" s="101" t="n">
        <v>52</v>
      </c>
      <c r="D910" s="101" t="n">
        <v>37</v>
      </c>
      <c r="E910" s="101" t="n">
        <v>89</v>
      </c>
      <c r="F910" s="101" t="s">
        <v>259</v>
      </c>
      <c r="G910" s="101" t="str">
        <f aca="false">E910&amp;""&amp;F910</f>
        <v>89Rb</v>
      </c>
      <c r="H910" s="101" t="n">
        <v>-81712.239</v>
      </c>
      <c r="I910" s="101" t="n">
        <v>7174.56</v>
      </c>
      <c r="J910" s="101" t="n">
        <v>9309.92</v>
      </c>
      <c r="K910" s="101" t="n">
        <v>13257.08</v>
      </c>
      <c r="L910" s="101" t="n">
        <v>22398.5</v>
      </c>
      <c r="M910" s="101" t="n">
        <v>4496.511</v>
      </c>
      <c r="N910" s="101" t="n">
        <v>5996.91</v>
      </c>
      <c r="O910" s="101" t="n">
        <v>-5561.69</v>
      </c>
      <c r="P910" s="101" t="n">
        <v>-18285.25</v>
      </c>
      <c r="Q910" s="101" t="n">
        <v>-1862.21</v>
      </c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</row>
    <row r="911" customFormat="false" ht="15.75" hidden="false" customHeight="true" outlineLevel="0" collapsed="false">
      <c r="A911" s="101"/>
      <c r="B911" s="101" t="n">
        <v>13</v>
      </c>
      <c r="C911" s="101" t="n">
        <v>51</v>
      </c>
      <c r="D911" s="101" t="n">
        <v>38</v>
      </c>
      <c r="E911" s="101" t="n">
        <v>89</v>
      </c>
      <c r="F911" s="101" t="s">
        <v>260</v>
      </c>
      <c r="G911" s="101" t="str">
        <f aca="false">E911&amp;""&amp;F911</f>
        <v>89Sr</v>
      </c>
      <c r="H911" s="101" t="n">
        <v>-86208.75</v>
      </c>
      <c r="I911" s="101" t="n">
        <v>6358.72</v>
      </c>
      <c r="J911" s="101" t="n">
        <v>10888.73</v>
      </c>
      <c r="K911" s="101" t="n">
        <v>17471.35</v>
      </c>
      <c r="L911" s="101" t="n">
        <v>20077.17</v>
      </c>
      <c r="M911" s="101" t="n">
        <v>1500.401</v>
      </c>
      <c r="N911" s="101" t="n">
        <v>-1332.36</v>
      </c>
      <c r="O911" s="101" t="n">
        <v>-7153.34</v>
      </c>
      <c r="P911" s="101" t="n">
        <v>-13806.44</v>
      </c>
      <c r="Q911" s="101" t="n">
        <v>-9981.32</v>
      </c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</row>
    <row r="912" customFormat="false" ht="15.75" hidden="false" customHeight="true" outlineLevel="0" collapsed="false">
      <c r="A912" s="101"/>
      <c r="B912" s="101" t="n">
        <v>11</v>
      </c>
      <c r="C912" s="101" t="n">
        <v>50</v>
      </c>
      <c r="D912" s="101" t="n">
        <v>39</v>
      </c>
      <c r="E912" s="101" t="n">
        <v>89</v>
      </c>
      <c r="F912" s="101" t="s">
        <v>261</v>
      </c>
      <c r="G912" s="101" t="str">
        <f aca="false">E912&amp;""&amp;F912</f>
        <v>89Y</v>
      </c>
      <c r="H912" s="101" t="n">
        <v>-87709.151</v>
      </c>
      <c r="I912" s="101" t="n">
        <v>11481.72</v>
      </c>
      <c r="J912" s="101" t="n">
        <v>7076.77</v>
      </c>
      <c r="K912" s="101" t="n">
        <v>20833.44</v>
      </c>
      <c r="L912" s="101" t="n">
        <v>17689.3</v>
      </c>
      <c r="M912" s="101" t="n">
        <v>-2832.76</v>
      </c>
      <c r="N912" s="101" t="n">
        <v>-7083.76</v>
      </c>
      <c r="O912" s="101" t="n">
        <v>-7966.74</v>
      </c>
      <c r="P912" s="101" t="n">
        <v>-12389.13</v>
      </c>
      <c r="Q912" s="101" t="n">
        <v>-12152.14</v>
      </c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</row>
    <row r="913" customFormat="false" ht="15.75" hidden="false" customHeight="true" outlineLevel="0" collapsed="false">
      <c r="A913" s="101"/>
      <c r="B913" s="101" t="n">
        <v>9</v>
      </c>
      <c r="C913" s="101" t="n">
        <v>49</v>
      </c>
      <c r="D913" s="101" t="n">
        <v>40</v>
      </c>
      <c r="E913" s="101" t="n">
        <v>89</v>
      </c>
      <c r="F913" s="101" t="s">
        <v>262</v>
      </c>
      <c r="G913" s="101" t="str">
        <f aca="false">E913&amp;""&amp;F913</f>
        <v>89Zr</v>
      </c>
      <c r="H913" s="101" t="n">
        <v>-84876.39</v>
      </c>
      <c r="I913" s="101" t="n">
        <v>9319.38</v>
      </c>
      <c r="J913" s="101" t="n">
        <v>7866.61</v>
      </c>
      <c r="K913" s="101" t="n">
        <v>21672.49</v>
      </c>
      <c r="L913" s="101" t="n">
        <v>14574.3</v>
      </c>
      <c r="M913" s="101" t="n">
        <v>-4250.996</v>
      </c>
      <c r="N913" s="101" t="n">
        <v>-9861.46</v>
      </c>
      <c r="O913" s="101" t="n">
        <v>-6198.03</v>
      </c>
      <c r="P913" s="101" t="n">
        <v>-4244.01</v>
      </c>
      <c r="Q913" s="101" t="n">
        <v>-16771.72</v>
      </c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</row>
    <row r="914" customFormat="false" ht="15.75" hidden="false" customHeight="true" outlineLevel="0" collapsed="false">
      <c r="A914" s="101"/>
      <c r="B914" s="101" t="n">
        <v>7</v>
      </c>
      <c r="C914" s="101" t="n">
        <v>48</v>
      </c>
      <c r="D914" s="101" t="n">
        <v>41</v>
      </c>
      <c r="E914" s="101" t="n">
        <v>89</v>
      </c>
      <c r="F914" s="101" t="s">
        <v>263</v>
      </c>
      <c r="G914" s="101" t="str">
        <f aca="false">E914&amp;""&amp;F914</f>
        <v>89Nb</v>
      </c>
      <c r="H914" s="101" t="n">
        <v>-80625.395</v>
      </c>
      <c r="I914" s="101" t="n">
        <v>12520.73</v>
      </c>
      <c r="J914" s="101" t="n">
        <v>4286.04</v>
      </c>
      <c r="K914" s="101" t="n">
        <v>22894.73</v>
      </c>
      <c r="L914" s="101" t="n">
        <v>12184.99</v>
      </c>
      <c r="M914" s="101" t="n">
        <v>-5610.46</v>
      </c>
      <c r="N914" s="101" t="n">
        <v>-13230.55</v>
      </c>
      <c r="O914" s="101" t="n">
        <v>-5208.19</v>
      </c>
      <c r="P914" s="101" t="n">
        <v>-3615.61</v>
      </c>
      <c r="Q914" s="101" t="n">
        <v>-16010.17</v>
      </c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</row>
    <row r="915" customFormat="false" ht="15.75" hidden="false" customHeight="true" outlineLevel="0" collapsed="false">
      <c r="A915" s="101"/>
      <c r="B915" s="101" t="n">
        <v>5</v>
      </c>
      <c r="C915" s="101" t="n">
        <v>47</v>
      </c>
      <c r="D915" s="101" t="n">
        <v>42</v>
      </c>
      <c r="E915" s="101" t="n">
        <v>89</v>
      </c>
      <c r="F915" s="101" t="s">
        <v>264</v>
      </c>
      <c r="G915" s="101" t="str">
        <f aca="false">E915&amp;""&amp;F915</f>
        <v>89Mo</v>
      </c>
      <c r="H915" s="101" t="n">
        <v>-75014.934</v>
      </c>
      <c r="I915" s="101" t="n">
        <v>10399.71</v>
      </c>
      <c r="J915" s="101" t="n">
        <v>6127.92</v>
      </c>
      <c r="K915" s="101" t="n">
        <v>24272.76</v>
      </c>
      <c r="L915" s="101" t="n">
        <v>10246.34</v>
      </c>
      <c r="M915" s="101" t="n">
        <v>-7620.087</v>
      </c>
      <c r="N915" s="101" t="n">
        <v>-16908.01</v>
      </c>
      <c r="O915" s="101" t="n">
        <v>-4265.83</v>
      </c>
      <c r="P915" s="101" t="n">
        <v>1324.42</v>
      </c>
      <c r="Q915" s="101" t="n">
        <v>-21404.94</v>
      </c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</row>
    <row r="916" customFormat="false" ht="15.75" hidden="false" customHeight="true" outlineLevel="0" collapsed="false">
      <c r="A916" s="101"/>
      <c r="B916" s="101" t="n">
        <v>3</v>
      </c>
      <c r="C916" s="101" t="n">
        <v>46</v>
      </c>
      <c r="D916" s="101" t="n">
        <v>43</v>
      </c>
      <c r="E916" s="101" t="n">
        <v>89</v>
      </c>
      <c r="F916" s="101" t="s">
        <v>265</v>
      </c>
      <c r="G916" s="101" t="str">
        <f aca="false">E916&amp;""&amp;F916</f>
        <v>89Tc</v>
      </c>
      <c r="H916" s="101" t="n">
        <v>-67394.848</v>
      </c>
      <c r="I916" s="101" t="n">
        <v>13784.85</v>
      </c>
      <c r="J916" s="101" t="n">
        <v>1997.27</v>
      </c>
      <c r="K916" s="101" t="n">
        <v>25847.44</v>
      </c>
      <c r="L916" s="101" t="n">
        <v>8099.49</v>
      </c>
      <c r="M916" s="101" t="n">
        <v>-9288.01</v>
      </c>
      <c r="N916" s="101" t="n">
        <v>-21365.01</v>
      </c>
      <c r="O916" s="101" t="n">
        <v>-3540.09</v>
      </c>
      <c r="P916" s="101" t="n">
        <v>1492.17</v>
      </c>
      <c r="Q916" s="101" t="n">
        <v>-21067.01</v>
      </c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</row>
    <row r="917" customFormat="false" ht="15.75" hidden="false" customHeight="true" outlineLevel="0" collapsed="false">
      <c r="A917" s="101"/>
      <c r="B917" s="101" t="n">
        <v>1</v>
      </c>
      <c r="C917" s="101" t="n">
        <v>45</v>
      </c>
      <c r="D917" s="101" t="n">
        <v>44</v>
      </c>
      <c r="E917" s="101" t="n">
        <v>89</v>
      </c>
      <c r="F917" s="101" t="s">
        <v>266</v>
      </c>
      <c r="G917" s="101" t="str">
        <f aca="false">E917&amp;""&amp;F917</f>
        <v>89Ru</v>
      </c>
      <c r="H917" s="101" t="n">
        <v>-58107.01</v>
      </c>
      <c r="I917" s="101" t="n">
        <v>11779.01</v>
      </c>
      <c r="J917" s="101" t="n">
        <v>3714.01</v>
      </c>
      <c r="K917" s="101" t="n">
        <v>28317.01</v>
      </c>
      <c r="L917" s="101" t="n">
        <v>5800.01</v>
      </c>
      <c r="M917" s="101" t="n">
        <v>-12076.01</v>
      </c>
      <c r="N917" s="101"/>
      <c r="O917" s="101" t="n">
        <v>-3022.01</v>
      </c>
      <c r="P917" s="101" t="n">
        <v>7291.01</v>
      </c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</row>
    <row r="918" customFormat="false" ht="15.75" hidden="false" customHeight="true" outlineLevel="0" collapsed="false">
      <c r="A918" s="101"/>
      <c r="B918" s="101" t="n">
        <v>-1</v>
      </c>
      <c r="C918" s="101" t="n">
        <v>44</v>
      </c>
      <c r="D918" s="101" t="n">
        <v>45</v>
      </c>
      <c r="E918" s="101" t="n">
        <v>89</v>
      </c>
      <c r="F918" s="101" t="s">
        <v>267</v>
      </c>
      <c r="G918" s="101" t="str">
        <f aca="false">E918&amp;""&amp;F918</f>
        <v>89Rh</v>
      </c>
      <c r="H918" s="101" t="n">
        <v>-46030.01</v>
      </c>
      <c r="I918" s="101"/>
      <c r="J918" s="101" t="n">
        <v>-1080.01</v>
      </c>
      <c r="K918" s="101"/>
      <c r="L918" s="101" t="n">
        <v>2918.01</v>
      </c>
      <c r="M918" s="101"/>
      <c r="N918" s="101"/>
      <c r="O918" s="101" t="n">
        <v>-2421.01</v>
      </c>
      <c r="P918" s="101" t="n">
        <v>8362.01</v>
      </c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</row>
    <row r="919" customFormat="false" ht="15.75" hidden="false" customHeight="true" outlineLevel="0" collapsed="false">
      <c r="A919" s="101"/>
      <c r="B919" s="101" t="n">
        <v>26</v>
      </c>
      <c r="C919" s="101" t="n">
        <v>58</v>
      </c>
      <c r="D919" s="101" t="n">
        <v>32</v>
      </c>
      <c r="E919" s="101" t="n">
        <v>90</v>
      </c>
      <c r="F919" s="101" t="s">
        <v>254</v>
      </c>
      <c r="G919" s="101" t="str">
        <f aca="false">E919&amp;""&amp;F919</f>
        <v>90Ge</v>
      </c>
      <c r="H919" s="101" t="n">
        <v>-29221.01</v>
      </c>
      <c r="I919" s="101" t="n">
        <v>3563.01</v>
      </c>
      <c r="J919" s="101"/>
      <c r="K919" s="101" t="n">
        <v>5226.01</v>
      </c>
      <c r="L919" s="101"/>
      <c r="M919" s="101" t="n">
        <v>12109.01</v>
      </c>
      <c r="N919" s="101" t="n">
        <v>26579.01</v>
      </c>
      <c r="O919" s="101"/>
      <c r="P919" s="101"/>
      <c r="Q919" s="101" t="n">
        <v>9506.01</v>
      </c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</row>
    <row r="920" customFormat="false" ht="15.75" hidden="false" customHeight="true" outlineLevel="0" collapsed="false">
      <c r="A920" s="101"/>
      <c r="B920" s="101" t="n">
        <v>24</v>
      </c>
      <c r="C920" s="101" t="n">
        <v>57</v>
      </c>
      <c r="D920" s="101" t="n">
        <v>33</v>
      </c>
      <c r="E920" s="101" t="n">
        <v>90</v>
      </c>
      <c r="F920" s="101" t="s">
        <v>255</v>
      </c>
      <c r="G920" s="101" t="str">
        <f aca="false">E920&amp;""&amp;F920</f>
        <v>90As</v>
      </c>
      <c r="H920" s="101" t="n">
        <v>-41330.01</v>
      </c>
      <c r="I920" s="101" t="n">
        <v>2603.01</v>
      </c>
      <c r="J920" s="101" t="n">
        <v>14890.01</v>
      </c>
      <c r="K920" s="101" t="n">
        <v>6753.01</v>
      </c>
      <c r="L920" s="101"/>
      <c r="M920" s="101" t="n">
        <v>14470.01</v>
      </c>
      <c r="N920" s="101" t="n">
        <v>22670.01</v>
      </c>
      <c r="O920" s="101" t="n">
        <v>-9299.01</v>
      </c>
      <c r="P920" s="101"/>
      <c r="Q920" s="101" t="n">
        <v>9591.01</v>
      </c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</row>
    <row r="921" customFormat="false" ht="15.75" hidden="false" customHeight="true" outlineLevel="0" collapsed="false">
      <c r="A921" s="101"/>
      <c r="B921" s="101" t="n">
        <v>22</v>
      </c>
      <c r="C921" s="101" t="n">
        <v>56</v>
      </c>
      <c r="D921" s="101" t="n">
        <v>34</v>
      </c>
      <c r="E921" s="101" t="n">
        <v>90</v>
      </c>
      <c r="F921" s="101" t="s">
        <v>256</v>
      </c>
      <c r="G921" s="101" t="str">
        <f aca="false">E921&amp;""&amp;F921</f>
        <v>90Se</v>
      </c>
      <c r="H921" s="101" t="n">
        <v>-55800.217</v>
      </c>
      <c r="I921" s="101" t="n">
        <v>4879.14</v>
      </c>
      <c r="J921" s="101" t="n">
        <v>16291.01</v>
      </c>
      <c r="K921" s="101" t="n">
        <v>8058.66</v>
      </c>
      <c r="L921" s="101" t="n">
        <v>30240.01</v>
      </c>
      <c r="M921" s="101" t="n">
        <v>8200.081</v>
      </c>
      <c r="N921" s="101" t="n">
        <v>19159.03</v>
      </c>
      <c r="O921" s="101" t="n">
        <v>-8465.01</v>
      </c>
      <c r="P921" s="101" t="n">
        <v>-29360.01</v>
      </c>
      <c r="Q921" s="101" t="n">
        <v>4402.73</v>
      </c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</row>
    <row r="922" customFormat="false" ht="15.75" hidden="false" customHeight="true" outlineLevel="0" collapsed="false">
      <c r="A922" s="101"/>
      <c r="B922" s="101" t="n">
        <v>20</v>
      </c>
      <c r="C922" s="101" t="n">
        <v>55</v>
      </c>
      <c r="D922" s="101" t="n">
        <v>35</v>
      </c>
      <c r="E922" s="101" t="n">
        <v>90</v>
      </c>
      <c r="F922" s="101" t="s">
        <v>257</v>
      </c>
      <c r="G922" s="101" t="str">
        <f aca="false">E922&amp;""&amp;F922</f>
        <v>90Br</v>
      </c>
      <c r="H922" s="101" t="n">
        <v>-64000.297</v>
      </c>
      <c r="I922" s="101" t="n">
        <v>3797.35</v>
      </c>
      <c r="J922" s="101" t="n">
        <v>12296.88</v>
      </c>
      <c r="K922" s="101" t="n">
        <v>9426.97</v>
      </c>
      <c r="L922" s="101" t="n">
        <v>27858.01</v>
      </c>
      <c r="M922" s="101" t="n">
        <v>10958.952</v>
      </c>
      <c r="N922" s="101" t="n">
        <v>15364.43</v>
      </c>
      <c r="O922" s="101" t="n">
        <v>-7463.07</v>
      </c>
      <c r="P922" s="101" t="n">
        <v>-24491.01</v>
      </c>
      <c r="Q922" s="101" t="n">
        <v>4464.17</v>
      </c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</row>
    <row r="923" customFormat="false" ht="15.75" hidden="false" customHeight="true" outlineLevel="0" collapsed="false">
      <c r="A923" s="101"/>
      <c r="B923" s="101" t="n">
        <v>18</v>
      </c>
      <c r="C923" s="101" t="n">
        <v>54</v>
      </c>
      <c r="D923" s="101" t="n">
        <v>36</v>
      </c>
      <c r="E923" s="101" t="n">
        <v>90</v>
      </c>
      <c r="F923" s="101" t="s">
        <v>258</v>
      </c>
      <c r="G923" s="101" t="str">
        <f aca="false">E923&amp;""&amp;F923</f>
        <v>90Kr</v>
      </c>
      <c r="H923" s="101" t="n">
        <v>-74959.25</v>
      </c>
      <c r="I923" s="101" t="n">
        <v>6494.78</v>
      </c>
      <c r="J923" s="101" t="n">
        <v>13973.96</v>
      </c>
      <c r="K923" s="101" t="n">
        <v>11410.6</v>
      </c>
      <c r="L923" s="101" t="n">
        <v>25653</v>
      </c>
      <c r="M923" s="101" t="n">
        <v>4405.48</v>
      </c>
      <c r="N923" s="101" t="n">
        <v>10989.67</v>
      </c>
      <c r="O923" s="101" t="n">
        <v>-6881</v>
      </c>
      <c r="P923" s="101" t="n">
        <v>-23255.83</v>
      </c>
      <c r="Q923" s="101" t="n">
        <v>-1318.33</v>
      </c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</row>
    <row r="924" customFormat="false" ht="15.75" hidden="false" customHeight="true" outlineLevel="0" collapsed="false">
      <c r="A924" s="101"/>
      <c r="B924" s="101" t="n">
        <v>16</v>
      </c>
      <c r="C924" s="101" t="n">
        <v>53</v>
      </c>
      <c r="D924" s="101" t="n">
        <v>37</v>
      </c>
      <c r="E924" s="101" t="n">
        <v>90</v>
      </c>
      <c r="F924" s="101" t="s">
        <v>259</v>
      </c>
      <c r="G924" s="101" t="str">
        <f aca="false">E924&amp;""&amp;F924</f>
        <v>90Rb</v>
      </c>
      <c r="H924" s="101" t="n">
        <v>-79364.73</v>
      </c>
      <c r="I924" s="101" t="n">
        <v>5723.81</v>
      </c>
      <c r="J924" s="101" t="n">
        <v>10117.92</v>
      </c>
      <c r="K924" s="101" t="n">
        <v>12898.37</v>
      </c>
      <c r="L924" s="101" t="n">
        <v>23226.71</v>
      </c>
      <c r="M924" s="101" t="n">
        <v>6584.187</v>
      </c>
      <c r="N924" s="101" t="n">
        <v>7130.13</v>
      </c>
      <c r="O924" s="101" t="n">
        <v>-6157.39</v>
      </c>
      <c r="P924" s="101" t="n">
        <v>-18379.44</v>
      </c>
      <c r="Q924" s="101" t="n">
        <v>-1227.3</v>
      </c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</row>
    <row r="925" customFormat="false" ht="15.75" hidden="false" customHeight="true" outlineLevel="0" collapsed="false">
      <c r="A925" s="101"/>
      <c r="B925" s="101" t="n">
        <v>14</v>
      </c>
      <c r="C925" s="101" t="n">
        <v>52</v>
      </c>
      <c r="D925" s="101" t="n">
        <v>38</v>
      </c>
      <c r="E925" s="101" t="n">
        <v>90</v>
      </c>
      <c r="F925" s="101" t="s">
        <v>260</v>
      </c>
      <c r="G925" s="101" t="str">
        <f aca="false">E925&amp;""&amp;F925</f>
        <v>90Sr</v>
      </c>
      <c r="H925" s="101" t="n">
        <v>-85948.917</v>
      </c>
      <c r="I925" s="101" t="n">
        <v>7811.48</v>
      </c>
      <c r="J925" s="101" t="n">
        <v>11525.65</v>
      </c>
      <c r="K925" s="101" t="n">
        <v>14170.2</v>
      </c>
      <c r="L925" s="101" t="n">
        <v>20835.57</v>
      </c>
      <c r="M925" s="101" t="n">
        <v>545.944</v>
      </c>
      <c r="N925" s="101" t="n">
        <v>2824.64</v>
      </c>
      <c r="O925" s="101" t="n">
        <v>-5108.17</v>
      </c>
      <c r="P925" s="101" t="n">
        <v>-16702.1</v>
      </c>
      <c r="Q925" s="101" t="n">
        <v>-6311.08</v>
      </c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</row>
    <row r="926" customFormat="false" ht="15.75" hidden="false" customHeight="true" outlineLevel="0" collapsed="false">
      <c r="A926" s="101"/>
      <c r="B926" s="101" t="n">
        <v>12</v>
      </c>
      <c r="C926" s="101" t="n">
        <v>51</v>
      </c>
      <c r="D926" s="101" t="n">
        <v>39</v>
      </c>
      <c r="E926" s="101" t="n">
        <v>90</v>
      </c>
      <c r="F926" s="101" t="s">
        <v>261</v>
      </c>
      <c r="G926" s="101" t="str">
        <f aca="false">E926&amp;""&amp;F926</f>
        <v>90Y</v>
      </c>
      <c r="H926" s="101" t="n">
        <v>-86494.86</v>
      </c>
      <c r="I926" s="101" t="n">
        <v>6857.03</v>
      </c>
      <c r="J926" s="101" t="n">
        <v>7575.08</v>
      </c>
      <c r="K926" s="101" t="n">
        <v>18338.74</v>
      </c>
      <c r="L926" s="101" t="n">
        <v>18463.81</v>
      </c>
      <c r="M926" s="101" t="n">
        <v>2278.698</v>
      </c>
      <c r="N926" s="101" t="n">
        <v>-3832.64</v>
      </c>
      <c r="O926" s="101" t="n">
        <v>-6172.77</v>
      </c>
      <c r="P926" s="101" t="n">
        <v>-12071.59</v>
      </c>
      <c r="Q926" s="101" t="n">
        <v>-9689.79</v>
      </c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</row>
    <row r="927" customFormat="false" ht="15.75" hidden="false" customHeight="true" outlineLevel="0" collapsed="false">
      <c r="A927" s="101"/>
      <c r="B927" s="101" t="n">
        <v>10</v>
      </c>
      <c r="C927" s="101" t="n">
        <v>50</v>
      </c>
      <c r="D927" s="101" t="n">
        <v>40</v>
      </c>
      <c r="E927" s="101" t="n">
        <v>90</v>
      </c>
      <c r="F927" s="101" t="s">
        <v>262</v>
      </c>
      <c r="G927" s="101" t="str">
        <f aca="false">E927&amp;""&amp;F927</f>
        <v>90Zr</v>
      </c>
      <c r="H927" s="101" t="n">
        <v>-88773.558</v>
      </c>
      <c r="I927" s="101" t="n">
        <v>11968.49</v>
      </c>
      <c r="J927" s="101" t="n">
        <v>8353.38</v>
      </c>
      <c r="K927" s="101" t="n">
        <v>21287.86</v>
      </c>
      <c r="L927" s="101" t="n">
        <v>15430.15</v>
      </c>
      <c r="M927" s="101" t="n">
        <v>-6111.336</v>
      </c>
      <c r="N927" s="101" t="n">
        <v>-8600.67</v>
      </c>
      <c r="O927" s="101" t="n">
        <v>-6675.28</v>
      </c>
      <c r="P927" s="101" t="n">
        <v>-9853.78</v>
      </c>
      <c r="Q927" s="101" t="n">
        <v>-16219.48</v>
      </c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</row>
    <row r="928" customFormat="false" ht="15.75" hidden="false" customHeight="true" outlineLevel="0" collapsed="false">
      <c r="A928" s="101"/>
      <c r="B928" s="101" t="n">
        <v>8</v>
      </c>
      <c r="C928" s="101" t="n">
        <v>49</v>
      </c>
      <c r="D928" s="101" t="n">
        <v>41</v>
      </c>
      <c r="E928" s="101" t="n">
        <v>90</v>
      </c>
      <c r="F928" s="101" t="s">
        <v>263</v>
      </c>
      <c r="G928" s="101" t="str">
        <f aca="false">E928&amp;""&amp;F928</f>
        <v>90Nb</v>
      </c>
      <c r="H928" s="101" t="n">
        <v>-82662.222</v>
      </c>
      <c r="I928" s="101" t="n">
        <v>10108.15</v>
      </c>
      <c r="J928" s="101" t="n">
        <v>5074.8</v>
      </c>
      <c r="K928" s="101" t="n">
        <v>22628.87</v>
      </c>
      <c r="L928" s="101" t="n">
        <v>12941.41</v>
      </c>
      <c r="M928" s="101" t="n">
        <v>-2489.336</v>
      </c>
      <c r="N928" s="101" t="n">
        <v>-11937.54</v>
      </c>
      <c r="O928" s="101" t="n">
        <v>-5803.94</v>
      </c>
      <c r="P928" s="101" t="n">
        <v>-2242.04</v>
      </c>
      <c r="Q928" s="101" t="n">
        <v>-15718.61</v>
      </c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</row>
    <row r="929" customFormat="false" ht="15.75" hidden="false" customHeight="true" outlineLevel="0" collapsed="false">
      <c r="A929" s="101"/>
      <c r="B929" s="101" t="n">
        <v>6</v>
      </c>
      <c r="C929" s="101" t="n">
        <v>48</v>
      </c>
      <c r="D929" s="101" t="n">
        <v>42</v>
      </c>
      <c r="E929" s="101" t="n">
        <v>90</v>
      </c>
      <c r="F929" s="101" t="s">
        <v>264</v>
      </c>
      <c r="G929" s="101" t="str">
        <f aca="false">E929&amp;""&amp;F929</f>
        <v>90Mo</v>
      </c>
      <c r="H929" s="101" t="n">
        <v>-80172.886</v>
      </c>
      <c r="I929" s="101" t="n">
        <v>13229.27</v>
      </c>
      <c r="J929" s="101" t="n">
        <v>6836.46</v>
      </c>
      <c r="K929" s="101" t="n">
        <v>23628.98</v>
      </c>
      <c r="L929" s="101" t="n">
        <v>11122.5</v>
      </c>
      <c r="M929" s="101" t="n">
        <v>-9448.2</v>
      </c>
      <c r="N929" s="101" t="n">
        <v>-15289.09</v>
      </c>
      <c r="O929" s="101" t="n">
        <v>-4629.15</v>
      </c>
      <c r="P929" s="101" t="n">
        <v>-2585.47</v>
      </c>
      <c r="Q929" s="101" t="n">
        <v>-20849.36</v>
      </c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</row>
    <row r="930" customFormat="false" ht="15.75" hidden="false" customHeight="true" outlineLevel="0" collapsed="false">
      <c r="A930" s="101"/>
      <c r="B930" s="101" t="n">
        <v>4</v>
      </c>
      <c r="C930" s="101" t="n">
        <v>47</v>
      </c>
      <c r="D930" s="101" t="n">
        <v>43</v>
      </c>
      <c r="E930" s="101" t="n">
        <v>90</v>
      </c>
      <c r="F930" s="101" t="s">
        <v>265</v>
      </c>
      <c r="G930" s="101" t="str">
        <f aca="false">E930&amp;""&amp;F930</f>
        <v>90Tc</v>
      </c>
      <c r="H930" s="101" t="n">
        <v>-70724.686</v>
      </c>
      <c r="I930" s="101" t="n">
        <v>11401.16</v>
      </c>
      <c r="J930" s="101" t="n">
        <v>2998.72</v>
      </c>
      <c r="K930" s="101" t="n">
        <v>25186.01</v>
      </c>
      <c r="L930" s="101" t="n">
        <v>9126.64</v>
      </c>
      <c r="M930" s="101" t="n">
        <v>-5840.894</v>
      </c>
      <c r="N930" s="101" t="n">
        <v>-18766.01</v>
      </c>
      <c r="O930" s="101" t="n">
        <v>-4016.72</v>
      </c>
      <c r="P930" s="101" t="n">
        <v>2611.74</v>
      </c>
      <c r="Q930" s="101" t="n">
        <v>-20689.01</v>
      </c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</row>
    <row r="931" customFormat="false" ht="15.75" hidden="false" customHeight="true" outlineLevel="0" collapsed="false">
      <c r="A931" s="101"/>
      <c r="B931" s="101" t="n">
        <v>2</v>
      </c>
      <c r="C931" s="101" t="n">
        <v>46</v>
      </c>
      <c r="D931" s="101" t="n">
        <v>44</v>
      </c>
      <c r="E931" s="101" t="n">
        <v>90</v>
      </c>
      <c r="F931" s="101" t="s">
        <v>266</v>
      </c>
      <c r="G931" s="101" t="str">
        <f aca="false">E931&amp;""&amp;F931</f>
        <v>90Ru</v>
      </c>
      <c r="H931" s="101" t="n">
        <v>-64883.792</v>
      </c>
      <c r="I931" s="101" t="n">
        <v>14849.01</v>
      </c>
      <c r="J931" s="101" t="n">
        <v>4777.92</v>
      </c>
      <c r="K931" s="101" t="n">
        <v>26627.01</v>
      </c>
      <c r="L931" s="101" t="n">
        <v>6775.19</v>
      </c>
      <c r="M931" s="101" t="n">
        <v>-12925.01</v>
      </c>
      <c r="N931" s="101"/>
      <c r="O931" s="101" t="n">
        <v>-3198.46</v>
      </c>
      <c r="P931" s="101" t="n">
        <v>2842.17</v>
      </c>
      <c r="Q931" s="101" t="n">
        <v>-26925.01</v>
      </c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</row>
    <row r="932" customFormat="false" ht="15.75" hidden="false" customHeight="true" outlineLevel="0" collapsed="false">
      <c r="A932" s="101"/>
      <c r="B932" s="101" t="n">
        <v>0</v>
      </c>
      <c r="C932" s="101" t="n">
        <v>45</v>
      </c>
      <c r="D932" s="101" t="n">
        <v>45</v>
      </c>
      <c r="E932" s="101" t="n">
        <v>90</v>
      </c>
      <c r="F932" s="101" t="s">
        <v>267</v>
      </c>
      <c r="G932" s="101" t="str">
        <f aca="false">E932&amp;""&amp;F932</f>
        <v>90Rh</v>
      </c>
      <c r="H932" s="101" t="n">
        <v>-51959.01</v>
      </c>
      <c r="I932" s="101" t="n">
        <v>14000.01</v>
      </c>
      <c r="J932" s="101" t="n">
        <v>1141.01</v>
      </c>
      <c r="K932" s="101"/>
      <c r="L932" s="101" t="n">
        <v>4855.01</v>
      </c>
      <c r="M932" s="101"/>
      <c r="N932" s="101"/>
      <c r="O932" s="101" t="n">
        <v>-3086.01</v>
      </c>
      <c r="P932" s="101" t="n">
        <v>8147.01</v>
      </c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</row>
    <row r="933" customFormat="false" ht="15.75" hidden="false" customHeight="true" outlineLevel="0" collapsed="false">
      <c r="A933" s="101"/>
      <c r="B933" s="101" t="n">
        <v>25</v>
      </c>
      <c r="C933" s="101" t="n">
        <v>58</v>
      </c>
      <c r="D933" s="101" t="n">
        <v>33</v>
      </c>
      <c r="E933" s="101" t="n">
        <v>91</v>
      </c>
      <c r="F933" s="101" t="s">
        <v>255</v>
      </c>
      <c r="G933" s="101" t="str">
        <f aca="false">E933&amp;""&amp;F933</f>
        <v>91As</v>
      </c>
      <c r="H933" s="101" t="n">
        <v>-36896.01</v>
      </c>
      <c r="I933" s="101" t="n">
        <v>3637.01</v>
      </c>
      <c r="J933" s="101" t="n">
        <v>14964.01</v>
      </c>
      <c r="K933" s="101" t="n">
        <v>6241.01</v>
      </c>
      <c r="L933" s="101"/>
      <c r="M933" s="101" t="n">
        <v>13441.01</v>
      </c>
      <c r="N933" s="101" t="n">
        <v>24211.01</v>
      </c>
      <c r="O933" s="101" t="n">
        <v>-9742.01</v>
      </c>
      <c r="P933" s="101"/>
      <c r="Q933" s="101" t="n">
        <v>10832.01</v>
      </c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</row>
    <row r="934" customFormat="false" ht="15.75" hidden="false" customHeight="true" outlineLevel="0" collapsed="false">
      <c r="A934" s="101"/>
      <c r="B934" s="101" t="n">
        <v>23</v>
      </c>
      <c r="C934" s="101" t="n">
        <v>57</v>
      </c>
      <c r="D934" s="101" t="n">
        <v>34</v>
      </c>
      <c r="E934" s="101" t="n">
        <v>91</v>
      </c>
      <c r="F934" s="101" t="s">
        <v>256</v>
      </c>
      <c r="G934" s="101" t="str">
        <f aca="false">E934&amp;""&amp;F934</f>
        <v>91Se</v>
      </c>
      <c r="H934" s="101" t="n">
        <v>-50338.01</v>
      </c>
      <c r="I934" s="101" t="n">
        <v>2609.01</v>
      </c>
      <c r="J934" s="101" t="n">
        <v>16297.01</v>
      </c>
      <c r="K934" s="101" t="n">
        <v>7488.01</v>
      </c>
      <c r="L934" s="101" t="n">
        <v>31186.01</v>
      </c>
      <c r="M934" s="101" t="n">
        <v>10769.01</v>
      </c>
      <c r="N934" s="101" t="n">
        <v>20636.01</v>
      </c>
      <c r="O934" s="101" t="n">
        <v>-8685.01</v>
      </c>
      <c r="P934" s="101" t="n">
        <v>-28406.01</v>
      </c>
      <c r="Q934" s="101" t="n">
        <v>5591.01</v>
      </c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</row>
    <row r="935" customFormat="false" ht="15.75" hidden="false" customHeight="true" outlineLevel="0" collapsed="false">
      <c r="A935" s="101"/>
      <c r="B935" s="101" t="n">
        <v>21</v>
      </c>
      <c r="C935" s="101" t="n">
        <v>56</v>
      </c>
      <c r="D935" s="101" t="n">
        <v>35</v>
      </c>
      <c r="E935" s="101" t="n">
        <v>91</v>
      </c>
      <c r="F935" s="101" t="s">
        <v>257</v>
      </c>
      <c r="G935" s="101" t="str">
        <f aca="false">E935&amp;""&amp;F935</f>
        <v>91Br</v>
      </c>
      <c r="H935" s="101" t="n">
        <v>-61107.293</v>
      </c>
      <c r="I935" s="101" t="n">
        <v>5178.31</v>
      </c>
      <c r="J935" s="101" t="n">
        <v>12596.05</v>
      </c>
      <c r="K935" s="101" t="n">
        <v>8975.66</v>
      </c>
      <c r="L935" s="101" t="n">
        <v>28887.01</v>
      </c>
      <c r="M935" s="101" t="n">
        <v>9866.671</v>
      </c>
      <c r="N935" s="101" t="n">
        <v>16637.83</v>
      </c>
      <c r="O935" s="101" t="n">
        <v>-7914.3</v>
      </c>
      <c r="P935" s="101" t="n">
        <v>-27066.01</v>
      </c>
      <c r="Q935" s="101" t="n">
        <v>5780.64</v>
      </c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</row>
    <row r="936" customFormat="false" ht="15.75" hidden="false" customHeight="true" outlineLevel="0" collapsed="false">
      <c r="A936" s="101"/>
      <c r="B936" s="101" t="n">
        <v>19</v>
      </c>
      <c r="C936" s="101" t="n">
        <v>55</v>
      </c>
      <c r="D936" s="101" t="n">
        <v>36</v>
      </c>
      <c r="E936" s="101" t="n">
        <v>91</v>
      </c>
      <c r="F936" s="101" t="s">
        <v>258</v>
      </c>
      <c r="G936" s="101" t="str">
        <f aca="false">E936&amp;""&amp;F936</f>
        <v>91Kr</v>
      </c>
      <c r="H936" s="101" t="n">
        <v>-70973.964</v>
      </c>
      <c r="I936" s="101" t="n">
        <v>4086.03</v>
      </c>
      <c r="J936" s="101" t="n">
        <v>14262.64</v>
      </c>
      <c r="K936" s="101" t="n">
        <v>10580.81</v>
      </c>
      <c r="L936" s="101" t="n">
        <v>26559.52</v>
      </c>
      <c r="M936" s="101" t="n">
        <v>6771.161</v>
      </c>
      <c r="N936" s="101" t="n">
        <v>12678.44</v>
      </c>
      <c r="O936" s="101" t="n">
        <v>-6972.76</v>
      </c>
      <c r="P936" s="101" t="n">
        <v>-22462.72</v>
      </c>
      <c r="Q936" s="101" t="n">
        <v>319.45</v>
      </c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</row>
    <row r="937" customFormat="false" ht="15.75" hidden="false" customHeight="true" outlineLevel="0" collapsed="false">
      <c r="A937" s="101"/>
      <c r="B937" s="101" t="n">
        <v>17</v>
      </c>
      <c r="C937" s="101" t="n">
        <v>54</v>
      </c>
      <c r="D937" s="101" t="n">
        <v>37</v>
      </c>
      <c r="E937" s="101" t="n">
        <v>91</v>
      </c>
      <c r="F937" s="101" t="s">
        <v>259</v>
      </c>
      <c r="G937" s="101" t="str">
        <f aca="false">E937&amp;""&amp;F937</f>
        <v>91Rb</v>
      </c>
      <c r="H937" s="101" t="n">
        <v>-77745.126</v>
      </c>
      <c r="I937" s="101" t="n">
        <v>6451.71</v>
      </c>
      <c r="J937" s="101" t="n">
        <v>10074.85</v>
      </c>
      <c r="K937" s="101" t="n">
        <v>12175.52</v>
      </c>
      <c r="L937" s="101" t="n">
        <v>24048.8</v>
      </c>
      <c r="M937" s="101" t="n">
        <v>5907.281</v>
      </c>
      <c r="N937" s="101" t="n">
        <v>8606.75</v>
      </c>
      <c r="O937" s="101" t="n">
        <v>-6278.37</v>
      </c>
      <c r="P937" s="101" t="n">
        <v>-21033.8</v>
      </c>
      <c r="Q937" s="101" t="n">
        <v>132.47</v>
      </c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</row>
    <row r="938" customFormat="false" ht="15.75" hidden="false" customHeight="true" outlineLevel="0" collapsed="false">
      <c r="A938" s="101"/>
      <c r="B938" s="101" t="n">
        <v>15</v>
      </c>
      <c r="C938" s="101" t="n">
        <v>53</v>
      </c>
      <c r="D938" s="101" t="n">
        <v>38</v>
      </c>
      <c r="E938" s="101" t="n">
        <v>91</v>
      </c>
      <c r="F938" s="101" t="s">
        <v>260</v>
      </c>
      <c r="G938" s="101" t="str">
        <f aca="false">E938&amp;""&amp;F938</f>
        <v>91Sr</v>
      </c>
      <c r="H938" s="101" t="n">
        <v>-83652.406</v>
      </c>
      <c r="I938" s="101" t="n">
        <v>5774.81</v>
      </c>
      <c r="J938" s="101" t="n">
        <v>11576.65</v>
      </c>
      <c r="K938" s="101" t="n">
        <v>13586.29</v>
      </c>
      <c r="L938" s="101" t="n">
        <v>21694.56</v>
      </c>
      <c r="M938" s="101" t="n">
        <v>2699.47</v>
      </c>
      <c r="N938" s="101" t="n">
        <v>4243.75</v>
      </c>
      <c r="O938" s="101" t="n">
        <v>-5367.8</v>
      </c>
      <c r="P938" s="101" t="n">
        <v>-15982.13</v>
      </c>
      <c r="Q938" s="101" t="n">
        <v>-5228.86</v>
      </c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</row>
    <row r="939" customFormat="false" ht="15.75" hidden="false" customHeight="true" outlineLevel="0" collapsed="false">
      <c r="A939" s="101"/>
      <c r="B939" s="101" t="n">
        <v>13</v>
      </c>
      <c r="C939" s="101" t="n">
        <v>52</v>
      </c>
      <c r="D939" s="101" t="n">
        <v>39</v>
      </c>
      <c r="E939" s="101" t="n">
        <v>91</v>
      </c>
      <c r="F939" s="101" t="s">
        <v>261</v>
      </c>
      <c r="G939" s="101" t="str">
        <f aca="false">E939&amp;""&amp;F939</f>
        <v>91Y</v>
      </c>
      <c r="H939" s="101" t="n">
        <v>-86351.877</v>
      </c>
      <c r="I939" s="101" t="n">
        <v>7928.33</v>
      </c>
      <c r="J939" s="101" t="n">
        <v>7691.93</v>
      </c>
      <c r="K939" s="101" t="n">
        <v>14785.36</v>
      </c>
      <c r="L939" s="101" t="n">
        <v>19217.58</v>
      </c>
      <c r="M939" s="101" t="n">
        <v>1544.281</v>
      </c>
      <c r="N939" s="101" t="n">
        <v>286.7</v>
      </c>
      <c r="O939" s="101" t="n">
        <v>-4179</v>
      </c>
      <c r="P939" s="101" t="n">
        <v>-14276.12</v>
      </c>
      <c r="Q939" s="101" t="n">
        <v>-5649.64</v>
      </c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</row>
    <row r="940" customFormat="false" ht="15.75" hidden="false" customHeight="true" outlineLevel="0" collapsed="false">
      <c r="A940" s="101"/>
      <c r="B940" s="101" t="n">
        <v>11</v>
      </c>
      <c r="C940" s="101" t="n">
        <v>51</v>
      </c>
      <c r="D940" s="101" t="n">
        <v>40</v>
      </c>
      <c r="E940" s="101" t="n">
        <v>91</v>
      </c>
      <c r="F940" s="101" t="s">
        <v>262</v>
      </c>
      <c r="G940" s="101" t="str">
        <f aca="false">E940&amp;""&amp;F940</f>
        <v>91Zr</v>
      </c>
      <c r="H940" s="101" t="n">
        <v>-87896.158</v>
      </c>
      <c r="I940" s="101" t="n">
        <v>7193.92</v>
      </c>
      <c r="J940" s="101" t="n">
        <v>8690.27</v>
      </c>
      <c r="K940" s="101" t="n">
        <v>19162.4</v>
      </c>
      <c r="L940" s="101" t="n">
        <v>16265.35</v>
      </c>
      <c r="M940" s="101" t="n">
        <v>-1257.582</v>
      </c>
      <c r="N940" s="101" t="n">
        <v>-5687.45</v>
      </c>
      <c r="O940" s="101" t="n">
        <v>-5441.04</v>
      </c>
      <c r="P940" s="101" t="n">
        <v>-9236.21</v>
      </c>
      <c r="Q940" s="101" t="n">
        <v>-13305.25</v>
      </c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</row>
    <row r="941" customFormat="false" ht="15.75" hidden="false" customHeight="true" outlineLevel="0" collapsed="false">
      <c r="A941" s="101"/>
      <c r="B941" s="101" t="n">
        <v>9</v>
      </c>
      <c r="C941" s="101" t="n">
        <v>50</v>
      </c>
      <c r="D941" s="101" t="n">
        <v>41</v>
      </c>
      <c r="E941" s="101" t="n">
        <v>91</v>
      </c>
      <c r="F941" s="101" t="s">
        <v>263</v>
      </c>
      <c r="G941" s="101" t="str">
        <f aca="false">E941&amp;""&amp;F941</f>
        <v>91Nb</v>
      </c>
      <c r="H941" s="101" t="n">
        <v>-86638.575</v>
      </c>
      <c r="I941" s="101" t="n">
        <v>12047.67</v>
      </c>
      <c r="J941" s="101" t="n">
        <v>5153.99</v>
      </c>
      <c r="K941" s="101" t="n">
        <v>22155.82</v>
      </c>
      <c r="L941" s="101" t="n">
        <v>13507.37</v>
      </c>
      <c r="M941" s="101" t="n">
        <v>-4429.863</v>
      </c>
      <c r="N941" s="101" t="n">
        <v>-10652.32</v>
      </c>
      <c r="O941" s="101" t="n">
        <v>-6045.15</v>
      </c>
      <c r="P941" s="101" t="n">
        <v>-7432.69</v>
      </c>
      <c r="Q941" s="101" t="n">
        <v>-14537.01</v>
      </c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</row>
    <row r="942" customFormat="false" ht="15.75" hidden="false" customHeight="true" outlineLevel="0" collapsed="false">
      <c r="A942" s="101"/>
      <c r="B942" s="101" t="n">
        <v>7</v>
      </c>
      <c r="C942" s="101" t="n">
        <v>49</v>
      </c>
      <c r="D942" s="101" t="n">
        <v>42</v>
      </c>
      <c r="E942" s="101" t="n">
        <v>91</v>
      </c>
      <c r="F942" s="101" t="s">
        <v>264</v>
      </c>
      <c r="G942" s="101" t="str">
        <f aca="false">E942&amp;""&amp;F942</f>
        <v>91Mo</v>
      </c>
      <c r="H942" s="101" t="n">
        <v>-82208.712</v>
      </c>
      <c r="I942" s="101" t="n">
        <v>10107.14</v>
      </c>
      <c r="J942" s="101" t="n">
        <v>6835.46</v>
      </c>
      <c r="K942" s="101" t="n">
        <v>23336.41</v>
      </c>
      <c r="L942" s="101" t="n">
        <v>11910.26</v>
      </c>
      <c r="M942" s="101" t="n">
        <v>-6222.459</v>
      </c>
      <c r="N942" s="101" t="n">
        <v>-13969.19</v>
      </c>
      <c r="O942" s="101" t="n">
        <v>-5287.1</v>
      </c>
      <c r="P942" s="101" t="n">
        <v>-724.12</v>
      </c>
      <c r="Q942" s="101" t="n">
        <v>-19555.34</v>
      </c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</row>
    <row r="943" customFormat="false" ht="15.75" hidden="false" customHeight="true" outlineLevel="0" collapsed="false">
      <c r="A943" s="101"/>
      <c r="B943" s="101" t="n">
        <v>5</v>
      </c>
      <c r="C943" s="101" t="n">
        <v>48</v>
      </c>
      <c r="D943" s="101" t="n">
        <v>43</v>
      </c>
      <c r="E943" s="101" t="n">
        <v>91</v>
      </c>
      <c r="F943" s="101" t="s">
        <v>265</v>
      </c>
      <c r="G943" s="101" t="str">
        <f aca="false">E943&amp;""&amp;F943</f>
        <v>91Tc</v>
      </c>
      <c r="H943" s="101" t="n">
        <v>-75986.253</v>
      </c>
      <c r="I943" s="101" t="n">
        <v>13332.88</v>
      </c>
      <c r="J943" s="101" t="n">
        <v>3102.34</v>
      </c>
      <c r="K943" s="101" t="n">
        <v>24734.04</v>
      </c>
      <c r="L943" s="101" t="n">
        <v>9938.8</v>
      </c>
      <c r="M943" s="101" t="n">
        <v>-7746.735</v>
      </c>
      <c r="N943" s="101" t="n">
        <v>-17190.01</v>
      </c>
      <c r="O943" s="101" t="n">
        <v>-4537.87</v>
      </c>
      <c r="P943" s="101" t="n">
        <v>-613</v>
      </c>
      <c r="Q943" s="101" t="n">
        <v>-19173.78</v>
      </c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</row>
    <row r="944" customFormat="false" ht="15.75" hidden="false" customHeight="true" outlineLevel="0" collapsed="false">
      <c r="A944" s="101"/>
      <c r="B944" s="101" t="n">
        <v>3</v>
      </c>
      <c r="C944" s="101" t="n">
        <v>47</v>
      </c>
      <c r="D944" s="101" t="n">
        <v>44</v>
      </c>
      <c r="E944" s="101" t="n">
        <v>91</v>
      </c>
      <c r="F944" s="101" t="s">
        <v>266</v>
      </c>
      <c r="G944" s="101" t="str">
        <f aca="false">E944&amp;""&amp;F944</f>
        <v>91Ru</v>
      </c>
      <c r="H944" s="101" t="n">
        <v>-68239.518</v>
      </c>
      <c r="I944" s="101" t="n">
        <v>11427.04</v>
      </c>
      <c r="J944" s="101" t="n">
        <v>4803.8</v>
      </c>
      <c r="K944" s="101" t="n">
        <v>26276.01</v>
      </c>
      <c r="L944" s="101" t="n">
        <v>7802.53</v>
      </c>
      <c r="M944" s="101" t="n">
        <v>-9444.01</v>
      </c>
      <c r="N944" s="101" t="n">
        <v>-21963.01</v>
      </c>
      <c r="O944" s="101" t="n">
        <v>-3779.63</v>
      </c>
      <c r="P944" s="101" t="n">
        <v>4644.4</v>
      </c>
      <c r="Q944" s="101" t="n">
        <v>-24352.01</v>
      </c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</row>
    <row r="945" customFormat="false" ht="15.75" hidden="false" customHeight="true" outlineLevel="0" collapsed="false">
      <c r="A945" s="101"/>
      <c r="B945" s="101" t="n">
        <v>1</v>
      </c>
      <c r="C945" s="101" t="n">
        <v>46</v>
      </c>
      <c r="D945" s="101" t="n">
        <v>45</v>
      </c>
      <c r="E945" s="101" t="n">
        <v>91</v>
      </c>
      <c r="F945" s="101" t="s">
        <v>267</v>
      </c>
      <c r="G945" s="101" t="str">
        <f aca="false">E945&amp;""&amp;F945</f>
        <v>91Rh</v>
      </c>
      <c r="H945" s="101" t="n">
        <v>-58796.01</v>
      </c>
      <c r="I945" s="101" t="n">
        <v>14908.01</v>
      </c>
      <c r="J945" s="101" t="n">
        <v>1201.01</v>
      </c>
      <c r="K945" s="101" t="n">
        <v>28908.01</v>
      </c>
      <c r="L945" s="101" t="n">
        <v>5979.01</v>
      </c>
      <c r="M945" s="101" t="n">
        <v>-12519.01</v>
      </c>
      <c r="N945" s="101"/>
      <c r="O945" s="101" t="n">
        <v>-3531.01</v>
      </c>
      <c r="P945" s="101" t="n">
        <v>4640.01</v>
      </c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</row>
    <row r="946" customFormat="false" ht="15.75" hidden="false" customHeight="true" outlineLevel="0" collapsed="false">
      <c r="A946" s="101"/>
      <c r="B946" s="101" t="n">
        <v>-1</v>
      </c>
      <c r="C946" s="101" t="n">
        <v>45</v>
      </c>
      <c r="D946" s="101" t="n">
        <v>46</v>
      </c>
      <c r="E946" s="101" t="n">
        <v>91</v>
      </c>
      <c r="F946" s="101" t="s">
        <v>268</v>
      </c>
      <c r="G946" s="101" t="str">
        <f aca="false">E946&amp;""&amp;F946</f>
        <v>91Pd</v>
      </c>
      <c r="H946" s="101" t="n">
        <v>-46277.01</v>
      </c>
      <c r="I946" s="101"/>
      <c r="J946" s="101" t="n">
        <v>1607.01</v>
      </c>
      <c r="K946" s="101"/>
      <c r="L946" s="101" t="n">
        <v>2748.01</v>
      </c>
      <c r="M946" s="101"/>
      <c r="N946" s="101"/>
      <c r="O946" s="101" t="n">
        <v>-2770.01</v>
      </c>
      <c r="P946" s="101" t="n">
        <v>11318.01</v>
      </c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</row>
    <row r="947" customFormat="false" ht="15.75" hidden="false" customHeight="true" outlineLevel="0" collapsed="false">
      <c r="A947" s="101"/>
      <c r="B947" s="101" t="n">
        <v>26</v>
      </c>
      <c r="C947" s="101" t="n">
        <v>59</v>
      </c>
      <c r="D947" s="101" t="n">
        <v>33</v>
      </c>
      <c r="E947" s="101" t="n">
        <v>92</v>
      </c>
      <c r="F947" s="101" t="s">
        <v>255</v>
      </c>
      <c r="G947" s="101" t="str">
        <f aca="false">E947&amp;""&amp;F947</f>
        <v>92As</v>
      </c>
      <c r="H947" s="101" t="n">
        <v>-30981.01</v>
      </c>
      <c r="I947" s="101" t="n">
        <v>2156.01</v>
      </c>
      <c r="J947" s="101"/>
      <c r="K947" s="101" t="n">
        <v>5794.01</v>
      </c>
      <c r="L947" s="101"/>
      <c r="M947" s="101" t="n">
        <v>15742.01</v>
      </c>
      <c r="N947" s="101" t="n">
        <v>25251.01</v>
      </c>
      <c r="O947" s="101"/>
      <c r="P947" s="101"/>
      <c r="Q947" s="101" t="n">
        <v>11285.01</v>
      </c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</row>
    <row r="948" customFormat="false" ht="15.75" hidden="false" customHeight="true" outlineLevel="0" collapsed="false">
      <c r="A948" s="101"/>
      <c r="B948" s="101" t="n">
        <v>24</v>
      </c>
      <c r="C948" s="101" t="n">
        <v>58</v>
      </c>
      <c r="D948" s="101" t="n">
        <v>34</v>
      </c>
      <c r="E948" s="101" t="n">
        <v>92</v>
      </c>
      <c r="F948" s="101" t="s">
        <v>256</v>
      </c>
      <c r="G948" s="101" t="str">
        <f aca="false">E948&amp;""&amp;F948</f>
        <v>92Se</v>
      </c>
      <c r="H948" s="101" t="n">
        <v>-46724.01</v>
      </c>
      <c r="I948" s="101" t="n">
        <v>4457.01</v>
      </c>
      <c r="J948" s="101" t="n">
        <v>17116.01</v>
      </c>
      <c r="K948" s="101" t="n">
        <v>7066.01</v>
      </c>
      <c r="L948" s="101" t="n">
        <v>32081.01</v>
      </c>
      <c r="M948" s="101" t="n">
        <v>9509.01</v>
      </c>
      <c r="N948" s="101" t="n">
        <v>22046.01</v>
      </c>
      <c r="O948" s="101" t="n">
        <v>-9011.01</v>
      </c>
      <c r="P948" s="101"/>
      <c r="Q948" s="101" t="n">
        <v>6312.01</v>
      </c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</row>
    <row r="949" customFormat="false" ht="15.75" hidden="false" customHeight="true" outlineLevel="0" collapsed="false">
      <c r="A949" s="101"/>
      <c r="B949" s="101" t="n">
        <v>22</v>
      </c>
      <c r="C949" s="101" t="n">
        <v>57</v>
      </c>
      <c r="D949" s="101" t="n">
        <v>35</v>
      </c>
      <c r="E949" s="101" t="n">
        <v>92</v>
      </c>
      <c r="F949" s="101" t="s">
        <v>257</v>
      </c>
      <c r="G949" s="101" t="str">
        <f aca="false">E949&amp;""&amp;F949</f>
        <v>92Br</v>
      </c>
      <c r="H949" s="101" t="n">
        <v>-56232.805</v>
      </c>
      <c r="I949" s="101" t="n">
        <v>3196.83</v>
      </c>
      <c r="J949" s="101" t="n">
        <v>13184.01</v>
      </c>
      <c r="K949" s="101" t="n">
        <v>8375.14</v>
      </c>
      <c r="L949" s="101" t="n">
        <v>29480.01</v>
      </c>
      <c r="M949" s="101" t="n">
        <v>12536.515</v>
      </c>
      <c r="N949" s="101" t="n">
        <v>18539.72</v>
      </c>
      <c r="O949" s="101" t="n">
        <v>-7938.01</v>
      </c>
      <c r="P949" s="101" t="n">
        <v>-26625.01</v>
      </c>
      <c r="Q949" s="101" t="n">
        <v>6669.84</v>
      </c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</row>
    <row r="950" customFormat="false" ht="15.75" hidden="false" customHeight="true" outlineLevel="0" collapsed="false">
      <c r="A950" s="101"/>
      <c r="B950" s="101" t="n">
        <v>20</v>
      </c>
      <c r="C950" s="101" t="n">
        <v>56</v>
      </c>
      <c r="D950" s="101" t="n">
        <v>36</v>
      </c>
      <c r="E950" s="101" t="n">
        <v>92</v>
      </c>
      <c r="F950" s="101" t="s">
        <v>258</v>
      </c>
      <c r="G950" s="101" t="str">
        <f aca="false">E950&amp;""&amp;F950</f>
        <v>92Kr</v>
      </c>
      <c r="H950" s="101" t="n">
        <v>-68769.319</v>
      </c>
      <c r="I950" s="101" t="n">
        <v>5866.67</v>
      </c>
      <c r="J950" s="101" t="n">
        <v>14951</v>
      </c>
      <c r="K950" s="101" t="n">
        <v>9952.7</v>
      </c>
      <c r="L950" s="101" t="n">
        <v>27547.04</v>
      </c>
      <c r="M950" s="101" t="n">
        <v>6003.204</v>
      </c>
      <c r="N950" s="101" t="n">
        <v>14098.07</v>
      </c>
      <c r="O950" s="101" t="n">
        <v>-7310.04</v>
      </c>
      <c r="P950" s="101" t="n">
        <v>-25720.01</v>
      </c>
      <c r="Q950" s="101" t="n">
        <v>904.49</v>
      </c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</row>
    <row r="951" customFormat="false" ht="15.75" hidden="false" customHeight="true" outlineLevel="0" collapsed="false">
      <c r="A951" s="101"/>
      <c r="B951" s="101" t="n">
        <v>18</v>
      </c>
      <c r="C951" s="101" t="n">
        <v>55</v>
      </c>
      <c r="D951" s="101" t="n">
        <v>37</v>
      </c>
      <c r="E951" s="101" t="n">
        <v>92</v>
      </c>
      <c r="F951" s="101" t="s">
        <v>259</v>
      </c>
      <c r="G951" s="101" t="str">
        <f aca="false">E951&amp;""&amp;F951</f>
        <v>92Rb</v>
      </c>
      <c r="H951" s="101" t="n">
        <v>-74772.524</v>
      </c>
      <c r="I951" s="101" t="n">
        <v>5098.72</v>
      </c>
      <c r="J951" s="101" t="n">
        <v>11087.53</v>
      </c>
      <c r="K951" s="101" t="n">
        <v>11550.43</v>
      </c>
      <c r="L951" s="101" t="n">
        <v>25350.17</v>
      </c>
      <c r="M951" s="101" t="n">
        <v>8094.868</v>
      </c>
      <c r="N951" s="101" t="n">
        <v>10044.53</v>
      </c>
      <c r="O951" s="101" t="n">
        <v>-6481.48</v>
      </c>
      <c r="P951" s="101" t="n">
        <v>-20954.2</v>
      </c>
      <c r="Q951" s="101" t="n">
        <v>808.57</v>
      </c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</row>
    <row r="952" customFormat="false" ht="15.75" hidden="false" customHeight="true" outlineLevel="0" collapsed="false">
      <c r="A952" s="101"/>
      <c r="B952" s="101" t="n">
        <v>16</v>
      </c>
      <c r="C952" s="101" t="n">
        <v>54</v>
      </c>
      <c r="D952" s="101" t="n">
        <v>38</v>
      </c>
      <c r="E952" s="101" t="n">
        <v>92</v>
      </c>
      <c r="F952" s="101" t="s">
        <v>260</v>
      </c>
      <c r="G952" s="101" t="str">
        <f aca="false">E952&amp;""&amp;F952</f>
        <v>92Sr</v>
      </c>
      <c r="H952" s="101" t="n">
        <v>-82867.392</v>
      </c>
      <c r="I952" s="101" t="n">
        <v>7286.3</v>
      </c>
      <c r="J952" s="101" t="n">
        <v>12411.24</v>
      </c>
      <c r="K952" s="101" t="n">
        <v>13061.11</v>
      </c>
      <c r="L952" s="101" t="n">
        <v>22486.08</v>
      </c>
      <c r="M952" s="101" t="n">
        <v>1949.662</v>
      </c>
      <c r="N952" s="101" t="n">
        <v>5592.24</v>
      </c>
      <c r="O952" s="101" t="n">
        <v>-5601.02</v>
      </c>
      <c r="P952" s="101" t="n">
        <v>-19182.4</v>
      </c>
      <c r="Q952" s="101" t="n">
        <v>-4586.83</v>
      </c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</row>
    <row r="953" customFormat="false" ht="15.75" hidden="false" customHeight="true" outlineLevel="0" collapsed="false">
      <c r="A953" s="101"/>
      <c r="B953" s="101" t="n">
        <v>14</v>
      </c>
      <c r="C953" s="101" t="n">
        <v>53</v>
      </c>
      <c r="D953" s="101" t="n">
        <v>39</v>
      </c>
      <c r="E953" s="101" t="n">
        <v>92</v>
      </c>
      <c r="F953" s="101" t="s">
        <v>261</v>
      </c>
      <c r="G953" s="101" t="str">
        <f aca="false">E953&amp;""&amp;F953</f>
        <v>92Y</v>
      </c>
      <c r="H953" s="101" t="n">
        <v>-84817.054</v>
      </c>
      <c r="I953" s="101" t="n">
        <v>6536.49</v>
      </c>
      <c r="J953" s="101" t="n">
        <v>8453.62</v>
      </c>
      <c r="K953" s="101" t="n">
        <v>14464.83</v>
      </c>
      <c r="L953" s="101" t="n">
        <v>20030.27</v>
      </c>
      <c r="M953" s="101" t="n">
        <v>3642.576</v>
      </c>
      <c r="N953" s="101" t="n">
        <v>1636.69</v>
      </c>
      <c r="O953" s="101" t="n">
        <v>-4632.98</v>
      </c>
      <c r="P953" s="101" t="n">
        <v>-14360.9</v>
      </c>
      <c r="Q953" s="101" t="n">
        <v>-4992.21</v>
      </c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</row>
    <row r="954" customFormat="false" ht="15.75" hidden="false" customHeight="true" outlineLevel="0" collapsed="false">
      <c r="A954" s="101"/>
      <c r="B954" s="101" t="n">
        <v>12</v>
      </c>
      <c r="C954" s="101" t="n">
        <v>52</v>
      </c>
      <c r="D954" s="101" t="n">
        <v>40</v>
      </c>
      <c r="E954" s="101" t="n">
        <v>92</v>
      </c>
      <c r="F954" s="101" t="s">
        <v>262</v>
      </c>
      <c r="G954" s="101" t="str">
        <f aca="false">E954&amp;""&amp;F954</f>
        <v>92Zr</v>
      </c>
      <c r="H954" s="101" t="n">
        <v>-88459.63</v>
      </c>
      <c r="I954" s="101" t="n">
        <v>8634.79</v>
      </c>
      <c r="J954" s="101" t="n">
        <v>9396.72</v>
      </c>
      <c r="K954" s="101" t="n">
        <v>15828.71</v>
      </c>
      <c r="L954" s="101" t="n">
        <v>17088.65</v>
      </c>
      <c r="M954" s="101" t="n">
        <v>-2005.885</v>
      </c>
      <c r="N954" s="101" t="n">
        <v>-1651.8</v>
      </c>
      <c r="O954" s="101" t="n">
        <v>-2963.19</v>
      </c>
      <c r="P954" s="101" t="n">
        <v>-12096.19</v>
      </c>
      <c r="Q954" s="101" t="n">
        <v>-9892.37</v>
      </c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</row>
    <row r="955" customFormat="false" ht="15.75" hidden="false" customHeight="true" outlineLevel="0" collapsed="false">
      <c r="A955" s="101"/>
      <c r="B955" s="101" t="n">
        <v>10</v>
      </c>
      <c r="C955" s="101" t="n">
        <v>51</v>
      </c>
      <c r="D955" s="101" t="n">
        <v>41</v>
      </c>
      <c r="E955" s="101" t="n">
        <v>92</v>
      </c>
      <c r="F955" s="101" t="s">
        <v>263</v>
      </c>
      <c r="G955" s="101" t="str">
        <f aca="false">E955&amp;""&amp;F955</f>
        <v>92Nb</v>
      </c>
      <c r="H955" s="101" t="n">
        <v>-86453.745</v>
      </c>
      <c r="I955" s="101" t="n">
        <v>7886.49</v>
      </c>
      <c r="J955" s="101" t="n">
        <v>5846.56</v>
      </c>
      <c r="K955" s="101" t="n">
        <v>19934.16</v>
      </c>
      <c r="L955" s="101" t="n">
        <v>14536.83</v>
      </c>
      <c r="M955" s="101" t="n">
        <v>354.082</v>
      </c>
      <c r="N955" s="101" t="n">
        <v>-7528.05</v>
      </c>
      <c r="O955" s="101" t="n">
        <v>-4579.91</v>
      </c>
      <c r="P955" s="101" t="n">
        <v>-7390.84</v>
      </c>
      <c r="Q955" s="101" t="n">
        <v>-12316.35</v>
      </c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</row>
    <row r="956" customFormat="false" ht="15.75" hidden="false" customHeight="true" outlineLevel="0" collapsed="false">
      <c r="A956" s="101"/>
      <c r="B956" s="101" t="n">
        <v>8</v>
      </c>
      <c r="C956" s="101" t="n">
        <v>50</v>
      </c>
      <c r="D956" s="101" t="n">
        <v>42</v>
      </c>
      <c r="E956" s="101" t="n">
        <v>92</v>
      </c>
      <c r="F956" s="101" t="s">
        <v>264</v>
      </c>
      <c r="G956" s="101" t="str">
        <f aca="false">E956&amp;""&amp;F956</f>
        <v>92Mo</v>
      </c>
      <c r="H956" s="101" t="n">
        <v>-86807.827</v>
      </c>
      <c r="I956" s="101" t="n">
        <v>12670.43</v>
      </c>
      <c r="J956" s="101" t="n">
        <v>7458.22</v>
      </c>
      <c r="K956" s="101" t="n">
        <v>22777.57</v>
      </c>
      <c r="L956" s="101" t="n">
        <v>12612.21</v>
      </c>
      <c r="M956" s="101" t="n">
        <v>-7882.135</v>
      </c>
      <c r="N956" s="101" t="n">
        <v>-12506.63</v>
      </c>
      <c r="O956" s="101" t="n">
        <v>-5604.41</v>
      </c>
      <c r="P956" s="101" t="n">
        <v>-6200.64</v>
      </c>
      <c r="Q956" s="101" t="n">
        <v>-18892.89</v>
      </c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</row>
    <row r="957" customFormat="false" ht="15.75" hidden="false" customHeight="true" outlineLevel="0" collapsed="false">
      <c r="A957" s="101"/>
      <c r="B957" s="101" t="n">
        <v>6</v>
      </c>
      <c r="C957" s="101" t="n">
        <v>49</v>
      </c>
      <c r="D957" s="101" t="n">
        <v>43</v>
      </c>
      <c r="E957" s="101" t="n">
        <v>92</v>
      </c>
      <c r="F957" s="101" t="s">
        <v>265</v>
      </c>
      <c r="G957" s="101" t="str">
        <f aca="false">E957&amp;""&amp;F957</f>
        <v>92Tc</v>
      </c>
      <c r="H957" s="101" t="n">
        <v>-78925.692</v>
      </c>
      <c r="I957" s="101" t="n">
        <v>11010.76</v>
      </c>
      <c r="J957" s="101" t="n">
        <v>4005.95</v>
      </c>
      <c r="K957" s="101" t="n">
        <v>24343.64</v>
      </c>
      <c r="L957" s="101" t="n">
        <v>10841.41</v>
      </c>
      <c r="M957" s="101" t="n">
        <v>-4624.492</v>
      </c>
      <c r="N957" s="101" t="n">
        <v>-15926.61</v>
      </c>
      <c r="O957" s="101" t="n">
        <v>-5174.62</v>
      </c>
      <c r="P957" s="101" t="n">
        <v>423.91</v>
      </c>
      <c r="Q957" s="101" t="n">
        <v>-18757.49</v>
      </c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</row>
    <row r="958" customFormat="false" ht="15.75" hidden="false" customHeight="true" outlineLevel="0" collapsed="false">
      <c r="A958" s="101"/>
      <c r="B958" s="101" t="n">
        <v>4</v>
      </c>
      <c r="C958" s="101" t="n">
        <v>48</v>
      </c>
      <c r="D958" s="101" t="n">
        <v>44</v>
      </c>
      <c r="E958" s="101" t="n">
        <v>92</v>
      </c>
      <c r="F958" s="101" t="s">
        <v>266</v>
      </c>
      <c r="G958" s="101" t="str">
        <f aca="false">E958&amp;""&amp;F958</f>
        <v>92Ru</v>
      </c>
      <c r="H958" s="101" t="n">
        <v>-74301.201</v>
      </c>
      <c r="I958" s="101" t="n">
        <v>14133</v>
      </c>
      <c r="J958" s="101" t="n">
        <v>5603.92</v>
      </c>
      <c r="K958" s="101" t="n">
        <v>25560.04</v>
      </c>
      <c r="L958" s="101" t="n">
        <v>8706.26</v>
      </c>
      <c r="M958" s="101" t="n">
        <v>-11302.114</v>
      </c>
      <c r="N958" s="101" t="n">
        <v>-19231.01</v>
      </c>
      <c r="O958" s="101" t="n">
        <v>-4039.57</v>
      </c>
      <c r="P958" s="101" t="n">
        <v>618.54</v>
      </c>
      <c r="Q958" s="101" t="n">
        <v>-23577.01</v>
      </c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</row>
    <row r="959" customFormat="false" ht="15.75" hidden="false" customHeight="true" outlineLevel="0" collapsed="false">
      <c r="A959" s="101"/>
      <c r="B959" s="101" t="n">
        <v>2</v>
      </c>
      <c r="C959" s="101" t="n">
        <v>47</v>
      </c>
      <c r="D959" s="101" t="n">
        <v>45</v>
      </c>
      <c r="E959" s="101" t="n">
        <v>92</v>
      </c>
      <c r="F959" s="101" t="s">
        <v>267</v>
      </c>
      <c r="G959" s="101" t="str">
        <f aca="false">E959&amp;""&amp;F959</f>
        <v>92Rh</v>
      </c>
      <c r="H959" s="101" t="n">
        <v>-62999.087</v>
      </c>
      <c r="I959" s="101" t="n">
        <v>12275.01</v>
      </c>
      <c r="J959" s="101" t="n">
        <v>2048.54</v>
      </c>
      <c r="K959" s="101" t="n">
        <v>27183.01</v>
      </c>
      <c r="L959" s="101" t="n">
        <v>6852.34</v>
      </c>
      <c r="M959" s="101" t="n">
        <v>-7929.01</v>
      </c>
      <c r="N959" s="101"/>
      <c r="O959" s="101" t="n">
        <v>-3742.69</v>
      </c>
      <c r="P959" s="101" t="n">
        <v>5698.2</v>
      </c>
      <c r="Q959" s="101" t="n">
        <v>-24794.01</v>
      </c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</row>
    <row r="960" customFormat="false" ht="15.75" hidden="false" customHeight="true" outlineLevel="0" collapsed="false">
      <c r="A960" s="101"/>
      <c r="B960" s="101" t="n">
        <v>0</v>
      </c>
      <c r="C960" s="101" t="n">
        <v>46</v>
      </c>
      <c r="D960" s="101" t="n">
        <v>46</v>
      </c>
      <c r="E960" s="101" t="n">
        <v>92</v>
      </c>
      <c r="F960" s="101" t="s">
        <v>268</v>
      </c>
      <c r="G960" s="101" t="str">
        <f aca="false">E960&amp;""&amp;F960</f>
        <v>92Pd</v>
      </c>
      <c r="H960" s="101" t="n">
        <v>-55070.01</v>
      </c>
      <c r="I960" s="101" t="n">
        <v>16865.01</v>
      </c>
      <c r="J960" s="101" t="n">
        <v>3563.01</v>
      </c>
      <c r="K960" s="101"/>
      <c r="L960" s="101" t="n">
        <v>4764.01</v>
      </c>
      <c r="M960" s="101"/>
      <c r="N960" s="101"/>
      <c r="O960" s="101" t="n">
        <v>-3096.01</v>
      </c>
      <c r="P960" s="101" t="n">
        <v>5881.01</v>
      </c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</row>
    <row r="961" customFormat="false" ht="15.75" hidden="false" customHeight="true" outlineLevel="0" collapsed="false">
      <c r="A961" s="101"/>
      <c r="B961" s="101" t="n">
        <v>25</v>
      </c>
      <c r="C961" s="101" t="n">
        <v>59</v>
      </c>
      <c r="D961" s="101" t="n">
        <v>34</v>
      </c>
      <c r="E961" s="101" t="n">
        <v>93</v>
      </c>
      <c r="F961" s="101" t="s">
        <v>256</v>
      </c>
      <c r="G961" s="101" t="str">
        <f aca="false">E961&amp;""&amp;F961</f>
        <v>93Se</v>
      </c>
      <c r="H961" s="101" t="n">
        <v>-40716.01</v>
      </c>
      <c r="I961" s="101" t="n">
        <v>2063.01</v>
      </c>
      <c r="J961" s="101" t="n">
        <v>17023.01</v>
      </c>
      <c r="K961" s="101" t="n">
        <v>6520.01</v>
      </c>
      <c r="L961" s="101"/>
      <c r="M961" s="101" t="n">
        <v>12255.01</v>
      </c>
      <c r="N961" s="101" t="n">
        <v>23420.01</v>
      </c>
      <c r="O961" s="101" t="n">
        <v>-9411.01</v>
      </c>
      <c r="P961" s="101"/>
      <c r="Q961" s="101" t="n">
        <v>7446.01</v>
      </c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</row>
    <row r="962" customFormat="false" ht="15.75" hidden="false" customHeight="true" outlineLevel="0" collapsed="false">
      <c r="A962" s="101"/>
      <c r="B962" s="101" t="n">
        <v>23</v>
      </c>
      <c r="C962" s="101" t="n">
        <v>58</v>
      </c>
      <c r="D962" s="101" t="n">
        <v>35</v>
      </c>
      <c r="E962" s="101" t="n">
        <v>93</v>
      </c>
      <c r="F962" s="101" t="s">
        <v>257</v>
      </c>
      <c r="G962" s="101" t="str">
        <f aca="false">E962&amp;""&amp;F962</f>
        <v>93Br</v>
      </c>
      <c r="H962" s="101" t="n">
        <v>-52970.338</v>
      </c>
      <c r="I962" s="101" t="n">
        <v>4808.85</v>
      </c>
      <c r="J962" s="101" t="n">
        <v>13536.01</v>
      </c>
      <c r="K962" s="101" t="n">
        <v>8005.68</v>
      </c>
      <c r="L962" s="101" t="n">
        <v>30652.01</v>
      </c>
      <c r="M962" s="101" t="n">
        <v>11165.656</v>
      </c>
      <c r="N962" s="101" t="n">
        <v>19649.61</v>
      </c>
      <c r="O962" s="101" t="n">
        <v>-8597.01</v>
      </c>
      <c r="P962" s="101" t="n">
        <v>-29278.01</v>
      </c>
      <c r="Q962" s="101" t="n">
        <v>7727.66</v>
      </c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</row>
    <row r="963" customFormat="false" ht="15.75" hidden="false" customHeight="true" outlineLevel="0" collapsed="false">
      <c r="A963" s="101"/>
      <c r="B963" s="101" t="n">
        <v>21</v>
      </c>
      <c r="C963" s="101" t="n">
        <v>57</v>
      </c>
      <c r="D963" s="101" t="n">
        <v>36</v>
      </c>
      <c r="E963" s="101" t="n">
        <v>93</v>
      </c>
      <c r="F963" s="101" t="s">
        <v>258</v>
      </c>
      <c r="G963" s="101" t="str">
        <f aca="false">E963&amp;""&amp;F963</f>
        <v>93Kr</v>
      </c>
      <c r="H963" s="101" t="n">
        <v>-64135.994</v>
      </c>
      <c r="I963" s="101" t="n">
        <v>3437.99</v>
      </c>
      <c r="J963" s="101" t="n">
        <v>15192.16</v>
      </c>
      <c r="K963" s="101" t="n">
        <v>9304.66</v>
      </c>
      <c r="L963" s="101" t="n">
        <v>28376.01</v>
      </c>
      <c r="M963" s="101" t="n">
        <v>8483.959</v>
      </c>
      <c r="N963" s="101" t="n">
        <v>15949.92</v>
      </c>
      <c r="O963" s="101" t="n">
        <v>-7568.52</v>
      </c>
      <c r="P963" s="101" t="n">
        <v>-24701.01</v>
      </c>
      <c r="Q963" s="101" t="n">
        <v>2565.21</v>
      </c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</row>
    <row r="964" customFormat="false" ht="15.75" hidden="false" customHeight="true" outlineLevel="0" collapsed="false">
      <c r="A964" s="101"/>
      <c r="B964" s="101" t="n">
        <v>19</v>
      </c>
      <c r="C964" s="101" t="n">
        <v>56</v>
      </c>
      <c r="D964" s="101" t="n">
        <v>37</v>
      </c>
      <c r="E964" s="101" t="n">
        <v>93</v>
      </c>
      <c r="F964" s="101" t="s">
        <v>259</v>
      </c>
      <c r="G964" s="101" t="str">
        <f aca="false">E964&amp;""&amp;F964</f>
        <v>93Rb</v>
      </c>
      <c r="H964" s="101" t="n">
        <v>-72619.953</v>
      </c>
      <c r="I964" s="101" t="n">
        <v>5918.75</v>
      </c>
      <c r="J964" s="101" t="n">
        <v>11139.6</v>
      </c>
      <c r="K964" s="101" t="n">
        <v>11017.46</v>
      </c>
      <c r="L964" s="101" t="n">
        <v>26090.6</v>
      </c>
      <c r="M964" s="101" t="n">
        <v>7465.963</v>
      </c>
      <c r="N964" s="101" t="n">
        <v>11607.7</v>
      </c>
      <c r="O964" s="101" t="n">
        <v>-6770.61</v>
      </c>
      <c r="P964" s="101" t="n">
        <v>-23676.12</v>
      </c>
      <c r="Q964" s="101" t="n">
        <v>2176.12</v>
      </c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</row>
    <row r="965" customFormat="false" ht="15.75" hidden="false" customHeight="true" outlineLevel="0" collapsed="false">
      <c r="A965" s="101"/>
      <c r="B965" s="101" t="n">
        <v>17</v>
      </c>
      <c r="C965" s="101" t="n">
        <v>55</v>
      </c>
      <c r="D965" s="101" t="n">
        <v>38</v>
      </c>
      <c r="E965" s="101" t="n">
        <v>93</v>
      </c>
      <c r="F965" s="101" t="s">
        <v>260</v>
      </c>
      <c r="G965" s="101" t="str">
        <f aca="false">E965&amp;""&amp;F965</f>
        <v>93Sr</v>
      </c>
      <c r="H965" s="101" t="n">
        <v>-80085.915</v>
      </c>
      <c r="I965" s="101" t="n">
        <v>5289.84</v>
      </c>
      <c r="J965" s="101" t="n">
        <v>12602.36</v>
      </c>
      <c r="K965" s="101" t="n">
        <v>12576.14</v>
      </c>
      <c r="L965" s="101" t="n">
        <v>23689.89</v>
      </c>
      <c r="M965" s="101" t="n">
        <v>4141.741</v>
      </c>
      <c r="N965" s="101" t="n">
        <v>7036.77</v>
      </c>
      <c r="O965" s="101" t="n">
        <v>-5975.05</v>
      </c>
      <c r="P965" s="101" t="n">
        <v>-18605.57</v>
      </c>
      <c r="Q965" s="101" t="n">
        <v>-3340.18</v>
      </c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</row>
    <row r="966" customFormat="false" ht="15.75" hidden="false" customHeight="true" outlineLevel="0" collapsed="false">
      <c r="A966" s="101"/>
      <c r="B966" s="101" t="n">
        <v>15</v>
      </c>
      <c r="C966" s="101" t="n">
        <v>54</v>
      </c>
      <c r="D966" s="101" t="n">
        <v>39</v>
      </c>
      <c r="E966" s="101" t="n">
        <v>93</v>
      </c>
      <c r="F966" s="101" t="s">
        <v>261</v>
      </c>
      <c r="G966" s="101" t="str">
        <f aca="false">E966&amp;""&amp;F966</f>
        <v>93Y</v>
      </c>
      <c r="H966" s="101" t="n">
        <v>-84227.656</v>
      </c>
      <c r="I966" s="101" t="n">
        <v>7481.92</v>
      </c>
      <c r="J966" s="101" t="n">
        <v>8649.24</v>
      </c>
      <c r="K966" s="101" t="n">
        <v>14018.41</v>
      </c>
      <c r="L966" s="101" t="n">
        <v>21060.47</v>
      </c>
      <c r="M966" s="101" t="n">
        <v>2895.027</v>
      </c>
      <c r="N966" s="101" t="n">
        <v>2985.33</v>
      </c>
      <c r="O966" s="101" t="n">
        <v>-4940.33</v>
      </c>
      <c r="P966" s="101" t="n">
        <v>-16744.1</v>
      </c>
      <c r="Q966" s="101" t="n">
        <v>-3839.34</v>
      </c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</row>
    <row r="967" customFormat="false" ht="15.75" hidden="false" customHeight="true" outlineLevel="0" collapsed="false">
      <c r="A967" s="101"/>
      <c r="B967" s="101" t="n">
        <v>13</v>
      </c>
      <c r="C967" s="101" t="n">
        <v>53</v>
      </c>
      <c r="D967" s="101" t="n">
        <v>40</v>
      </c>
      <c r="E967" s="101" t="n">
        <v>93</v>
      </c>
      <c r="F967" s="101" t="s">
        <v>262</v>
      </c>
      <c r="G967" s="101" t="str">
        <f aca="false">E967&amp;""&amp;F967</f>
        <v>93Zr</v>
      </c>
      <c r="H967" s="101" t="n">
        <v>-87122.683</v>
      </c>
      <c r="I967" s="101" t="n">
        <v>6734.37</v>
      </c>
      <c r="J967" s="101" t="n">
        <v>9594.6</v>
      </c>
      <c r="K967" s="101" t="n">
        <v>15369.16</v>
      </c>
      <c r="L967" s="101" t="n">
        <v>18048.22</v>
      </c>
      <c r="M967" s="101" t="n">
        <v>90.301</v>
      </c>
      <c r="N967" s="101" t="n">
        <v>-316.36</v>
      </c>
      <c r="O967" s="101" t="n">
        <v>-3338.85</v>
      </c>
      <c r="P967" s="101" t="n">
        <v>-11544.26</v>
      </c>
      <c r="Q967" s="101" t="n">
        <v>-8740.25</v>
      </c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</row>
    <row r="968" customFormat="false" ht="15.75" hidden="false" customHeight="true" outlineLevel="0" collapsed="false">
      <c r="A968" s="101"/>
      <c r="B968" s="101" t="n">
        <v>11</v>
      </c>
      <c r="C968" s="101" t="n">
        <v>52</v>
      </c>
      <c r="D968" s="101" t="n">
        <v>41</v>
      </c>
      <c r="E968" s="101" t="n">
        <v>93</v>
      </c>
      <c r="F968" s="101" t="s">
        <v>263</v>
      </c>
      <c r="G968" s="101" t="str">
        <f aca="false">E968&amp;""&amp;F968</f>
        <v>93Nb</v>
      </c>
      <c r="H968" s="101" t="n">
        <v>-87212.984</v>
      </c>
      <c r="I968" s="101" t="n">
        <v>8830.56</v>
      </c>
      <c r="J968" s="101" t="n">
        <v>6042.32</v>
      </c>
      <c r="K968" s="101" t="n">
        <v>16717.04</v>
      </c>
      <c r="L968" s="101" t="n">
        <v>15439.05</v>
      </c>
      <c r="M968" s="101" t="n">
        <v>-406.665</v>
      </c>
      <c r="N968" s="101" t="n">
        <v>-3607.63</v>
      </c>
      <c r="O968" s="101" t="n">
        <v>-1928.75</v>
      </c>
      <c r="P968" s="101" t="n">
        <v>-9684.9</v>
      </c>
      <c r="Q968" s="101" t="n">
        <v>-8476.47</v>
      </c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</row>
    <row r="969" customFormat="false" ht="15.75" hidden="false" customHeight="true" outlineLevel="0" collapsed="false">
      <c r="A969" s="101"/>
      <c r="B969" s="101" t="n">
        <v>9</v>
      </c>
      <c r="C969" s="101" t="n">
        <v>51</v>
      </c>
      <c r="D969" s="101" t="n">
        <v>42</v>
      </c>
      <c r="E969" s="101" t="n">
        <v>93</v>
      </c>
      <c r="F969" s="101" t="s">
        <v>264</v>
      </c>
      <c r="G969" s="101" t="str">
        <f aca="false">E969&amp;""&amp;F969</f>
        <v>93Mo</v>
      </c>
      <c r="H969" s="101" t="n">
        <v>-86806.32</v>
      </c>
      <c r="I969" s="101" t="n">
        <v>8069.81</v>
      </c>
      <c r="J969" s="101" t="n">
        <v>7641.55</v>
      </c>
      <c r="K969" s="101" t="n">
        <v>20740.24</v>
      </c>
      <c r="L969" s="101" t="n">
        <v>13488.1</v>
      </c>
      <c r="M969" s="101" t="n">
        <v>-3200.963</v>
      </c>
      <c r="N969" s="101" t="n">
        <v>-9589.61</v>
      </c>
      <c r="O969" s="101" t="n">
        <v>-4354.84</v>
      </c>
      <c r="P969" s="101" t="n">
        <v>-5635.66</v>
      </c>
      <c r="Q969" s="101" t="n">
        <v>-15951.94</v>
      </c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</row>
    <row r="970" customFormat="false" ht="15.75" hidden="false" customHeight="true" outlineLevel="0" collapsed="false">
      <c r="A970" s="101"/>
      <c r="B970" s="101" t="n">
        <v>7</v>
      </c>
      <c r="C970" s="101" t="n">
        <v>50</v>
      </c>
      <c r="D970" s="101" t="n">
        <v>43</v>
      </c>
      <c r="E970" s="101" t="n">
        <v>93</v>
      </c>
      <c r="F970" s="101" t="s">
        <v>265</v>
      </c>
      <c r="G970" s="101" t="str">
        <f aca="false">E970&amp;""&amp;F970</f>
        <v>93Tc</v>
      </c>
      <c r="H970" s="101" t="n">
        <v>-83605.357</v>
      </c>
      <c r="I970" s="101" t="n">
        <v>12750.98</v>
      </c>
      <c r="J970" s="101" t="n">
        <v>4086.5</v>
      </c>
      <c r="K970" s="101" t="n">
        <v>23761.74</v>
      </c>
      <c r="L970" s="101" t="n">
        <v>11544.72</v>
      </c>
      <c r="M970" s="101" t="n">
        <v>-6388.644</v>
      </c>
      <c r="N970" s="101" t="n">
        <v>-14593.56</v>
      </c>
      <c r="O970" s="101" t="n">
        <v>-5404.88</v>
      </c>
      <c r="P970" s="101" t="n">
        <v>-4440.58</v>
      </c>
      <c r="Q970" s="101" t="n">
        <v>-17375.47</v>
      </c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</row>
    <row r="971" customFormat="false" ht="15.75" hidden="false" customHeight="true" outlineLevel="0" collapsed="false">
      <c r="A971" s="101"/>
      <c r="B971" s="101" t="n">
        <v>5</v>
      </c>
      <c r="C971" s="101" t="n">
        <v>49</v>
      </c>
      <c r="D971" s="101" t="n">
        <v>44</v>
      </c>
      <c r="E971" s="101" t="n">
        <v>93</v>
      </c>
      <c r="F971" s="101" t="s">
        <v>266</v>
      </c>
      <c r="G971" s="101" t="str">
        <f aca="false">E971&amp;""&amp;F971</f>
        <v>93Ru</v>
      </c>
      <c r="H971" s="101" t="n">
        <v>-77216.712</v>
      </c>
      <c r="I971" s="101" t="n">
        <v>10986.83</v>
      </c>
      <c r="J971" s="101" t="n">
        <v>5579.99</v>
      </c>
      <c r="K971" s="101" t="n">
        <v>25119.83</v>
      </c>
      <c r="L971" s="101" t="n">
        <v>9585.94</v>
      </c>
      <c r="M971" s="101" t="n">
        <v>-8204.913</v>
      </c>
      <c r="N971" s="101" t="n">
        <v>-18077.01</v>
      </c>
      <c r="O971" s="101" t="n">
        <v>-4626.69</v>
      </c>
      <c r="P971" s="101" t="n">
        <v>2302.14</v>
      </c>
      <c r="Q971" s="101" t="n">
        <v>-22288.94</v>
      </c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</row>
    <row r="972" customFormat="false" ht="15.75" hidden="false" customHeight="true" outlineLevel="0" collapsed="false">
      <c r="A972" s="101"/>
      <c r="B972" s="101" t="n">
        <v>3</v>
      </c>
      <c r="C972" s="101" t="n">
        <v>48</v>
      </c>
      <c r="D972" s="101" t="n">
        <v>45</v>
      </c>
      <c r="E972" s="101" t="n">
        <v>93</v>
      </c>
      <c r="F972" s="101" t="s">
        <v>267</v>
      </c>
      <c r="G972" s="101" t="str">
        <f aca="false">E972&amp;""&amp;F972</f>
        <v>93Rh</v>
      </c>
      <c r="H972" s="101" t="n">
        <v>-69011.8</v>
      </c>
      <c r="I972" s="101" t="n">
        <v>14084.03</v>
      </c>
      <c r="J972" s="101" t="n">
        <v>1999.57</v>
      </c>
      <c r="K972" s="101" t="n">
        <v>26359.01</v>
      </c>
      <c r="L972" s="101" t="n">
        <v>7603.49</v>
      </c>
      <c r="M972" s="101" t="n">
        <v>-9872.01</v>
      </c>
      <c r="N972" s="101" t="n">
        <v>-22744.01</v>
      </c>
      <c r="O972" s="101" t="n">
        <v>-4041.87</v>
      </c>
      <c r="P972" s="101" t="n">
        <v>2624.92</v>
      </c>
      <c r="Q972" s="101" t="n">
        <v>-22013.01</v>
      </c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</row>
    <row r="973" customFormat="false" ht="15.75" hidden="false" customHeight="true" outlineLevel="0" collapsed="false">
      <c r="A973" s="101"/>
      <c r="B973" s="101" t="n">
        <v>1</v>
      </c>
      <c r="C973" s="101" t="n">
        <v>47</v>
      </c>
      <c r="D973" s="101" t="n">
        <v>46</v>
      </c>
      <c r="E973" s="101" t="n">
        <v>93</v>
      </c>
      <c r="F973" s="101" t="s">
        <v>268</v>
      </c>
      <c r="G973" s="101" t="str">
        <f aca="false">E973&amp;""&amp;F973</f>
        <v>93Pd</v>
      </c>
      <c r="H973" s="101" t="n">
        <v>-59140.01</v>
      </c>
      <c r="I973" s="101" t="n">
        <v>12141.01</v>
      </c>
      <c r="J973" s="101" t="n">
        <v>3430.01</v>
      </c>
      <c r="K973" s="101" t="n">
        <v>29006.01</v>
      </c>
      <c r="L973" s="101" t="n">
        <v>5478.01</v>
      </c>
      <c r="M973" s="101" t="n">
        <v>-12872.01</v>
      </c>
      <c r="N973" s="101"/>
      <c r="O973" s="101" t="n">
        <v>-3458.01</v>
      </c>
      <c r="P973" s="101" t="n">
        <v>7873.01</v>
      </c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</row>
    <row r="974" customFormat="false" ht="15.75" hidden="false" customHeight="true" outlineLevel="0" collapsed="false">
      <c r="A974" s="101"/>
      <c r="B974" s="101" t="n">
        <v>-1</v>
      </c>
      <c r="C974" s="101" t="n">
        <v>46</v>
      </c>
      <c r="D974" s="101" t="n">
        <v>47</v>
      </c>
      <c r="E974" s="101" t="n">
        <v>93</v>
      </c>
      <c r="F974" s="101" t="s">
        <v>269</v>
      </c>
      <c r="G974" s="101" t="str">
        <f aca="false">E974&amp;""&amp;F974</f>
        <v>93Ag</v>
      </c>
      <c r="H974" s="101" t="n">
        <v>-46267.01</v>
      </c>
      <c r="I974" s="101"/>
      <c r="J974" s="101" t="n">
        <v>-1514.01</v>
      </c>
      <c r="K974" s="101"/>
      <c r="L974" s="101" t="n">
        <v>2049.01</v>
      </c>
      <c r="M974" s="101"/>
      <c r="N974" s="101"/>
      <c r="O974" s="101" t="n">
        <v>-2662.01</v>
      </c>
      <c r="P974" s="101" t="n">
        <v>9443.01</v>
      </c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</row>
    <row r="975" customFormat="false" ht="15.75" hidden="false" customHeight="true" outlineLevel="0" collapsed="false">
      <c r="A975" s="101"/>
      <c r="B975" s="101" t="n">
        <v>26</v>
      </c>
      <c r="C975" s="101" t="n">
        <v>60</v>
      </c>
      <c r="D975" s="101" t="n">
        <v>34</v>
      </c>
      <c r="E975" s="101" t="n">
        <v>94</v>
      </c>
      <c r="F975" s="101" t="s">
        <v>256</v>
      </c>
      <c r="G975" s="101" t="str">
        <f aca="false">E975&amp;""&amp;F975</f>
        <v>94Se</v>
      </c>
      <c r="H975" s="101" t="n">
        <v>-36803.01</v>
      </c>
      <c r="I975" s="101" t="n">
        <v>4159.01</v>
      </c>
      <c r="J975" s="101"/>
      <c r="K975" s="101" t="n">
        <v>6222.01</v>
      </c>
      <c r="L975" s="101"/>
      <c r="M975" s="101" t="n">
        <v>10796.01</v>
      </c>
      <c r="N975" s="101" t="n">
        <v>24544.01</v>
      </c>
      <c r="O975" s="101" t="n">
        <v>-10007.01</v>
      </c>
      <c r="P975" s="101"/>
      <c r="Q975" s="101" t="n">
        <v>8096.01</v>
      </c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</row>
    <row r="976" customFormat="false" ht="15.75" hidden="false" customHeight="true" outlineLevel="0" collapsed="false">
      <c r="A976" s="101"/>
      <c r="B976" s="101" t="n">
        <v>24</v>
      </c>
      <c r="C976" s="101" t="n">
        <v>59</v>
      </c>
      <c r="D976" s="101" t="n">
        <v>35</v>
      </c>
      <c r="E976" s="101" t="n">
        <v>94</v>
      </c>
      <c r="F976" s="101" t="s">
        <v>257</v>
      </c>
      <c r="G976" s="101" t="str">
        <f aca="false">E976&amp;""&amp;F976</f>
        <v>94Br</v>
      </c>
      <c r="H976" s="101" t="n">
        <v>-47599.01</v>
      </c>
      <c r="I976" s="101" t="n">
        <v>2700.01</v>
      </c>
      <c r="J976" s="101" t="n">
        <v>14173.01</v>
      </c>
      <c r="K976" s="101" t="n">
        <v>7509.01</v>
      </c>
      <c r="L976" s="101" t="n">
        <v>31196.01</v>
      </c>
      <c r="M976" s="101" t="n">
        <v>13748.01</v>
      </c>
      <c r="N976" s="101" t="n">
        <v>20963.01</v>
      </c>
      <c r="O976" s="101" t="n">
        <v>-8694.01</v>
      </c>
      <c r="P976" s="101"/>
      <c r="Q976" s="101" t="n">
        <v>8465.01</v>
      </c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</row>
    <row r="977" customFormat="false" ht="15.75" hidden="false" customHeight="true" outlineLevel="0" collapsed="false">
      <c r="A977" s="101"/>
      <c r="B977" s="101" t="n">
        <v>22</v>
      </c>
      <c r="C977" s="101" t="n">
        <v>58</v>
      </c>
      <c r="D977" s="101" t="n">
        <v>36</v>
      </c>
      <c r="E977" s="101" t="n">
        <v>94</v>
      </c>
      <c r="F977" s="101" t="s">
        <v>258</v>
      </c>
      <c r="G977" s="101" t="str">
        <f aca="false">E977&amp;""&amp;F977</f>
        <v>94Kr</v>
      </c>
      <c r="H977" s="101" t="n">
        <v>-61347.771</v>
      </c>
      <c r="I977" s="101" t="n">
        <v>5283.09</v>
      </c>
      <c r="J977" s="101" t="n">
        <v>15666.4</v>
      </c>
      <c r="K977" s="101" t="n">
        <v>8721.09</v>
      </c>
      <c r="L977" s="101" t="n">
        <v>29202.01</v>
      </c>
      <c r="M977" s="101" t="n">
        <v>7215.018</v>
      </c>
      <c r="N977" s="101" t="n">
        <v>17497.98</v>
      </c>
      <c r="O977" s="101" t="n">
        <v>-7972.47</v>
      </c>
      <c r="P977" s="101" t="n">
        <v>-27921.01</v>
      </c>
      <c r="Q977" s="101" t="n">
        <v>3200.86</v>
      </c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</row>
    <row r="978" customFormat="false" ht="15.75" hidden="false" customHeight="true" outlineLevel="0" collapsed="false">
      <c r="A978" s="101"/>
      <c r="B978" s="101" t="n">
        <v>20</v>
      </c>
      <c r="C978" s="101" t="n">
        <v>57</v>
      </c>
      <c r="D978" s="101" t="n">
        <v>37</v>
      </c>
      <c r="E978" s="101" t="n">
        <v>94</v>
      </c>
      <c r="F978" s="101" t="s">
        <v>259</v>
      </c>
      <c r="G978" s="101" t="str">
        <f aca="false">E978&amp;""&amp;F978</f>
        <v>94Rb</v>
      </c>
      <c r="H978" s="101" t="n">
        <v>-68562.789</v>
      </c>
      <c r="I978" s="101" t="n">
        <v>4014.15</v>
      </c>
      <c r="J978" s="101" t="n">
        <v>11715.77</v>
      </c>
      <c r="K978" s="101" t="n">
        <v>9932.9</v>
      </c>
      <c r="L978" s="101" t="n">
        <v>26907.93</v>
      </c>
      <c r="M978" s="101" t="n">
        <v>10282.959</v>
      </c>
      <c r="N978" s="101" t="n">
        <v>13790.05</v>
      </c>
      <c r="O978" s="101" t="n">
        <v>-6987.41</v>
      </c>
      <c r="P978" s="101" t="n">
        <v>-22881.42</v>
      </c>
      <c r="Q978" s="101" t="n">
        <v>3451.81</v>
      </c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</row>
    <row r="979" customFormat="false" ht="15.75" hidden="false" customHeight="true" outlineLevel="0" collapsed="false">
      <c r="A979" s="101"/>
      <c r="B979" s="101" t="n">
        <v>18</v>
      </c>
      <c r="C979" s="101" t="n">
        <v>56</v>
      </c>
      <c r="D979" s="101" t="n">
        <v>38</v>
      </c>
      <c r="E979" s="101" t="n">
        <v>94</v>
      </c>
      <c r="F979" s="101" t="s">
        <v>260</v>
      </c>
      <c r="G979" s="101" t="str">
        <f aca="false">E979&amp;""&amp;F979</f>
        <v>94Sr</v>
      </c>
      <c r="H979" s="101" t="n">
        <v>-78845.748</v>
      </c>
      <c r="I979" s="101" t="n">
        <v>6831.15</v>
      </c>
      <c r="J979" s="101" t="n">
        <v>13514.77</v>
      </c>
      <c r="K979" s="101" t="n">
        <v>12120.99</v>
      </c>
      <c r="L979" s="101" t="n">
        <v>24654.37</v>
      </c>
      <c r="M979" s="101" t="n">
        <v>3507.094</v>
      </c>
      <c r="N979" s="101" t="n">
        <v>8425.15</v>
      </c>
      <c r="O979" s="101" t="n">
        <v>-6311.41</v>
      </c>
      <c r="P979" s="101" t="n">
        <v>-21998.73</v>
      </c>
      <c r="Q979" s="101" t="n">
        <v>-2689.41</v>
      </c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</row>
    <row r="980" customFormat="false" ht="15.75" hidden="false" customHeight="true" outlineLevel="0" collapsed="false">
      <c r="A980" s="101"/>
      <c r="B980" s="101" t="n">
        <v>16</v>
      </c>
      <c r="C980" s="101" t="n">
        <v>55</v>
      </c>
      <c r="D980" s="101" t="n">
        <v>39</v>
      </c>
      <c r="E980" s="101" t="n">
        <v>94</v>
      </c>
      <c r="F980" s="101" t="s">
        <v>261</v>
      </c>
      <c r="G980" s="101" t="str">
        <f aca="false">E980&amp;""&amp;F980</f>
        <v>94Y</v>
      </c>
      <c r="H980" s="101" t="n">
        <v>-82352.842</v>
      </c>
      <c r="I980" s="101" t="n">
        <v>6196.5</v>
      </c>
      <c r="J980" s="101" t="n">
        <v>9555.9</v>
      </c>
      <c r="K980" s="101" t="n">
        <v>13678.42</v>
      </c>
      <c r="L980" s="101" t="n">
        <v>22158.26</v>
      </c>
      <c r="M980" s="101" t="n">
        <v>4918.059</v>
      </c>
      <c r="N980" s="101" t="n">
        <v>4016.37</v>
      </c>
      <c r="O980" s="101" t="n">
        <v>-5413.03</v>
      </c>
      <c r="P980" s="101" t="n">
        <v>-17021.86</v>
      </c>
      <c r="Q980" s="101" t="n">
        <v>-3301.48</v>
      </c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</row>
    <row r="981" customFormat="false" ht="15.75" hidden="false" customHeight="true" outlineLevel="0" collapsed="false">
      <c r="A981" s="101"/>
      <c r="B981" s="101" t="n">
        <v>14</v>
      </c>
      <c r="C981" s="101" t="n">
        <v>54</v>
      </c>
      <c r="D981" s="101" t="n">
        <v>40</v>
      </c>
      <c r="E981" s="101" t="n">
        <v>94</v>
      </c>
      <c r="F981" s="101" t="s">
        <v>262</v>
      </c>
      <c r="G981" s="101" t="str">
        <f aca="false">E981&amp;""&amp;F981</f>
        <v>94Zr</v>
      </c>
      <c r="H981" s="101" t="n">
        <v>-87270.901</v>
      </c>
      <c r="I981" s="101" t="n">
        <v>8219.54</v>
      </c>
      <c r="J981" s="101" t="n">
        <v>10332.22</v>
      </c>
      <c r="K981" s="101" t="n">
        <v>14953.91</v>
      </c>
      <c r="L981" s="101" t="n">
        <v>18981.45</v>
      </c>
      <c r="M981" s="101" t="n">
        <v>-901.694</v>
      </c>
      <c r="N981" s="101" t="n">
        <v>1141.94</v>
      </c>
      <c r="O981" s="101" t="n">
        <v>-3746.9</v>
      </c>
      <c r="P981" s="101" t="n">
        <v>-14473.96</v>
      </c>
      <c r="Q981" s="101" t="n">
        <v>-8129.23</v>
      </c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</row>
    <row r="982" customFormat="false" ht="15.75" hidden="false" customHeight="true" outlineLevel="0" collapsed="false">
      <c r="A982" s="101"/>
      <c r="B982" s="101" t="n">
        <v>12</v>
      </c>
      <c r="C982" s="101" t="n">
        <v>53</v>
      </c>
      <c r="D982" s="101" t="n">
        <v>41</v>
      </c>
      <c r="E982" s="101" t="n">
        <v>94</v>
      </c>
      <c r="F982" s="101" t="s">
        <v>263</v>
      </c>
      <c r="G982" s="101" t="str">
        <f aca="false">E982&amp;""&amp;F982</f>
        <v>94Nb</v>
      </c>
      <c r="H982" s="101" t="n">
        <v>-86369.207</v>
      </c>
      <c r="I982" s="101" t="n">
        <v>7227.54</v>
      </c>
      <c r="J982" s="101" t="n">
        <v>6535.49</v>
      </c>
      <c r="K982" s="101" t="n">
        <v>16058.1</v>
      </c>
      <c r="L982" s="101" t="n">
        <v>16130.09</v>
      </c>
      <c r="M982" s="101" t="n">
        <v>2043.636</v>
      </c>
      <c r="N982" s="101" t="n">
        <v>-2212.11</v>
      </c>
      <c r="O982" s="101" t="n">
        <v>-2299.26</v>
      </c>
      <c r="P982" s="101" t="n">
        <v>-9430.52</v>
      </c>
      <c r="Q982" s="101" t="n">
        <v>-7634.2</v>
      </c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</row>
    <row r="983" customFormat="false" ht="15.75" hidden="false" customHeight="true" outlineLevel="0" collapsed="false">
      <c r="A983" s="101"/>
      <c r="B983" s="101" t="n">
        <v>10</v>
      </c>
      <c r="C983" s="101" t="n">
        <v>52</v>
      </c>
      <c r="D983" s="101" t="n">
        <v>42</v>
      </c>
      <c r="E983" s="101" t="n">
        <v>94</v>
      </c>
      <c r="F983" s="101" t="s">
        <v>264</v>
      </c>
      <c r="G983" s="101" t="str">
        <f aca="false">E983&amp;""&amp;F983</f>
        <v>94Mo</v>
      </c>
      <c r="H983" s="101" t="n">
        <v>-88412.843</v>
      </c>
      <c r="I983" s="101" t="n">
        <v>9677.84</v>
      </c>
      <c r="J983" s="101" t="n">
        <v>8488.83</v>
      </c>
      <c r="K983" s="101" t="n">
        <v>17747.65</v>
      </c>
      <c r="L983" s="101" t="n">
        <v>14531.15</v>
      </c>
      <c r="M983" s="101" t="n">
        <v>-4255.748</v>
      </c>
      <c r="N983" s="101" t="n">
        <v>-5829.25</v>
      </c>
      <c r="O983" s="101" t="n">
        <v>-2064.2</v>
      </c>
      <c r="P983" s="101" t="n">
        <v>-8579.13</v>
      </c>
      <c r="Q983" s="101" t="n">
        <v>-12878.8</v>
      </c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</row>
    <row r="984" customFormat="false" ht="15.75" hidden="false" customHeight="true" outlineLevel="0" collapsed="false">
      <c r="A984" s="101"/>
      <c r="B984" s="101" t="n">
        <v>8</v>
      </c>
      <c r="C984" s="101" t="n">
        <v>51</v>
      </c>
      <c r="D984" s="101" t="n">
        <v>43</v>
      </c>
      <c r="E984" s="101" t="n">
        <v>94</v>
      </c>
      <c r="F984" s="101" t="s">
        <v>265</v>
      </c>
      <c r="G984" s="101" t="str">
        <f aca="false">E984&amp;""&amp;F984</f>
        <v>94Tc</v>
      </c>
      <c r="H984" s="101" t="n">
        <v>-84157.095</v>
      </c>
      <c r="I984" s="101" t="n">
        <v>8623.06</v>
      </c>
      <c r="J984" s="101" t="n">
        <v>4639.75</v>
      </c>
      <c r="K984" s="101" t="n">
        <v>21374.04</v>
      </c>
      <c r="L984" s="101" t="n">
        <v>12281.29</v>
      </c>
      <c r="M984" s="101" t="n">
        <v>-1573.504</v>
      </c>
      <c r="N984" s="101" t="n">
        <v>-11249.48</v>
      </c>
      <c r="O984" s="101" t="n">
        <v>-3919.79</v>
      </c>
      <c r="P984" s="101" t="n">
        <v>-4233.08</v>
      </c>
      <c r="Q984" s="101" t="n">
        <v>-15011.7</v>
      </c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</row>
    <row r="985" customFormat="false" ht="15.75" hidden="false" customHeight="true" outlineLevel="0" collapsed="false">
      <c r="A985" s="101"/>
      <c r="B985" s="101" t="n">
        <v>6</v>
      </c>
      <c r="C985" s="101" t="n">
        <v>50</v>
      </c>
      <c r="D985" s="101" t="n">
        <v>44</v>
      </c>
      <c r="E985" s="101" t="n">
        <v>94</v>
      </c>
      <c r="F985" s="101" t="s">
        <v>266</v>
      </c>
      <c r="G985" s="101" t="str">
        <f aca="false">E985&amp;""&amp;F985</f>
        <v>94Ru</v>
      </c>
      <c r="H985" s="101" t="n">
        <v>-82583.591</v>
      </c>
      <c r="I985" s="101" t="n">
        <v>13438.2</v>
      </c>
      <c r="J985" s="101" t="n">
        <v>6267.2</v>
      </c>
      <c r="K985" s="101" t="n">
        <v>24425.02</v>
      </c>
      <c r="L985" s="101" t="n">
        <v>10353.71</v>
      </c>
      <c r="M985" s="101" t="n">
        <v>-9675.978</v>
      </c>
      <c r="N985" s="101" t="n">
        <v>-16482.54</v>
      </c>
      <c r="O985" s="101" t="n">
        <v>-4835.62</v>
      </c>
      <c r="P985" s="101" t="n">
        <v>-3066.24</v>
      </c>
      <c r="Q985" s="101" t="n">
        <v>-21643.11</v>
      </c>
      <c r="R985" s="101"/>
      <c r="S985" s="101"/>
      <c r="T985" s="101"/>
      <c r="U985" s="101"/>
      <c r="V985" s="101"/>
      <c r="W985" s="101"/>
      <c r="X985" s="101"/>
      <c r="Y985" s="101"/>
      <c r="Z985" s="101"/>
      <c r="AA985" s="101"/>
    </row>
    <row r="986" customFormat="false" ht="15.75" hidden="false" customHeight="true" outlineLevel="0" collapsed="false">
      <c r="A986" s="101"/>
      <c r="B986" s="101" t="n">
        <v>4</v>
      </c>
      <c r="C986" s="101" t="n">
        <v>49</v>
      </c>
      <c r="D986" s="101" t="n">
        <v>45</v>
      </c>
      <c r="E986" s="101" t="n">
        <v>94</v>
      </c>
      <c r="F986" s="101" t="s">
        <v>267</v>
      </c>
      <c r="G986" s="101" t="str">
        <f aca="false">E986&amp;""&amp;F986</f>
        <v>94Rh</v>
      </c>
      <c r="H986" s="101" t="n">
        <v>-72907.613</v>
      </c>
      <c r="I986" s="101" t="n">
        <v>11967.13</v>
      </c>
      <c r="J986" s="101" t="n">
        <v>2979.87</v>
      </c>
      <c r="K986" s="101" t="n">
        <v>26051.16</v>
      </c>
      <c r="L986" s="101" t="n">
        <v>8559.86</v>
      </c>
      <c r="M986" s="101" t="n">
        <v>-6806.567</v>
      </c>
      <c r="N986" s="101" t="n">
        <v>-20497.01</v>
      </c>
      <c r="O986" s="101" t="n">
        <v>-4607.84</v>
      </c>
      <c r="P986" s="101" t="n">
        <v>3408.77</v>
      </c>
      <c r="Q986" s="101" t="n">
        <v>-21839.01</v>
      </c>
      <c r="R986" s="101"/>
      <c r="S986" s="101"/>
      <c r="T986" s="101"/>
      <c r="U986" s="101"/>
      <c r="V986" s="101"/>
      <c r="W986" s="101"/>
      <c r="X986" s="101"/>
      <c r="Y986" s="101"/>
      <c r="Z986" s="101"/>
      <c r="AA986" s="101"/>
    </row>
    <row r="987" customFormat="false" ht="15.75" hidden="false" customHeight="true" outlineLevel="0" collapsed="false">
      <c r="A987" s="101"/>
      <c r="B987" s="101" t="n">
        <v>2</v>
      </c>
      <c r="C987" s="101" t="n">
        <v>48</v>
      </c>
      <c r="D987" s="101" t="n">
        <v>46</v>
      </c>
      <c r="E987" s="101" t="n">
        <v>94</v>
      </c>
      <c r="F987" s="101" t="s">
        <v>268</v>
      </c>
      <c r="G987" s="101" t="str">
        <f aca="false">E987&amp;""&amp;F987</f>
        <v>94Pd</v>
      </c>
      <c r="H987" s="101" t="n">
        <v>-66101.047</v>
      </c>
      <c r="I987" s="101" t="n">
        <v>15033.01</v>
      </c>
      <c r="J987" s="101" t="n">
        <v>4378.22</v>
      </c>
      <c r="K987" s="101" t="n">
        <v>27174.01</v>
      </c>
      <c r="L987" s="101" t="n">
        <v>6377.79</v>
      </c>
      <c r="M987" s="101" t="n">
        <v>-13690.01</v>
      </c>
      <c r="N987" s="101"/>
      <c r="O987" s="101" t="n">
        <v>-3642.17</v>
      </c>
      <c r="P987" s="101" t="n">
        <v>3826.7</v>
      </c>
      <c r="Q987" s="101" t="n">
        <v>-27905.01</v>
      </c>
      <c r="R987" s="101"/>
      <c r="S987" s="101"/>
      <c r="T987" s="101"/>
      <c r="U987" s="101"/>
      <c r="V987" s="101"/>
      <c r="W987" s="101"/>
      <c r="X987" s="101"/>
      <c r="Y987" s="101"/>
      <c r="Z987" s="101"/>
      <c r="AA987" s="101"/>
    </row>
    <row r="988" customFormat="false" ht="15.75" hidden="false" customHeight="true" outlineLevel="0" collapsed="false">
      <c r="A988" s="101"/>
      <c r="B988" s="101" t="n">
        <v>0</v>
      </c>
      <c r="C988" s="101" t="n">
        <v>47</v>
      </c>
      <c r="D988" s="101" t="n">
        <v>47</v>
      </c>
      <c r="E988" s="101" t="n">
        <v>94</v>
      </c>
      <c r="F988" s="101" t="s">
        <v>269</v>
      </c>
      <c r="G988" s="101" t="str">
        <f aca="false">E988&amp;""&amp;F988</f>
        <v>94Ag</v>
      </c>
      <c r="H988" s="101" t="n">
        <v>-52411.01</v>
      </c>
      <c r="I988" s="101" t="n">
        <v>14215.01</v>
      </c>
      <c r="J988" s="101" t="n">
        <v>560.01</v>
      </c>
      <c r="K988" s="101"/>
      <c r="L988" s="101" t="n">
        <v>3990.01</v>
      </c>
      <c r="M988" s="101"/>
      <c r="N988" s="101"/>
      <c r="O988" s="101" t="n">
        <v>-2877.01</v>
      </c>
      <c r="P988" s="101" t="n">
        <v>9312.01</v>
      </c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  <c r="AA988" s="101"/>
    </row>
    <row r="989" customFormat="false" ht="15.75" hidden="false" customHeight="true" outlineLevel="0" collapsed="false">
      <c r="A989" s="101"/>
      <c r="B989" s="101" t="n">
        <v>27</v>
      </c>
      <c r="C989" s="101" t="n">
        <v>61</v>
      </c>
      <c r="D989" s="101" t="n">
        <v>34</v>
      </c>
      <c r="E989" s="101" t="n">
        <v>95</v>
      </c>
      <c r="F989" s="101" t="s">
        <v>256</v>
      </c>
      <c r="G989" s="101" t="str">
        <f aca="false">E989&amp;""&amp;F989</f>
        <v>95Se</v>
      </c>
      <c r="H989" s="101" t="n">
        <v>-30460.01</v>
      </c>
      <c r="I989" s="101" t="n">
        <v>1728.01</v>
      </c>
      <c r="J989" s="101"/>
      <c r="K989" s="101" t="n">
        <v>5887.01</v>
      </c>
      <c r="L989" s="101"/>
      <c r="M989" s="101" t="n">
        <v>13311.01</v>
      </c>
      <c r="N989" s="101" t="n">
        <v>25699.01</v>
      </c>
      <c r="O989" s="101"/>
      <c r="P989" s="101"/>
      <c r="Q989" s="101" t="n">
        <v>9068.01</v>
      </c>
      <c r="R989" s="101"/>
      <c r="S989" s="101"/>
      <c r="T989" s="101"/>
      <c r="U989" s="101"/>
      <c r="V989" s="101"/>
      <c r="W989" s="101"/>
      <c r="X989" s="101"/>
      <c r="Y989" s="101"/>
      <c r="Z989" s="101"/>
      <c r="AA989" s="101"/>
    </row>
    <row r="990" customFormat="false" ht="15.75" hidden="false" customHeight="true" outlineLevel="0" collapsed="false">
      <c r="A990" s="101"/>
      <c r="B990" s="101" t="n">
        <v>25</v>
      </c>
      <c r="C990" s="101" t="n">
        <v>60</v>
      </c>
      <c r="D990" s="101" t="n">
        <v>35</v>
      </c>
      <c r="E990" s="101" t="n">
        <v>95</v>
      </c>
      <c r="F990" s="101" t="s">
        <v>257</v>
      </c>
      <c r="G990" s="101" t="str">
        <f aca="false">E990&amp;""&amp;F990</f>
        <v>95Br</v>
      </c>
      <c r="H990" s="101" t="n">
        <v>-43771.01</v>
      </c>
      <c r="I990" s="101" t="n">
        <v>4243.01</v>
      </c>
      <c r="J990" s="101" t="n">
        <v>14257.01</v>
      </c>
      <c r="K990" s="101" t="n">
        <v>6943.01</v>
      </c>
      <c r="L990" s="101"/>
      <c r="M990" s="101" t="n">
        <v>12388.01</v>
      </c>
      <c r="N990" s="101" t="n">
        <v>22123.01</v>
      </c>
      <c r="O990" s="101" t="n">
        <v>-9299.01</v>
      </c>
      <c r="P990" s="101"/>
      <c r="Q990" s="101" t="n">
        <v>9506.01</v>
      </c>
      <c r="R990" s="101"/>
      <c r="S990" s="101"/>
      <c r="T990" s="101"/>
      <c r="U990" s="101"/>
      <c r="V990" s="101"/>
      <c r="W990" s="101"/>
      <c r="X990" s="101"/>
      <c r="Y990" s="101"/>
      <c r="Z990" s="101"/>
      <c r="AA990" s="101"/>
    </row>
    <row r="991" customFormat="false" ht="15.75" hidden="false" customHeight="true" outlineLevel="0" collapsed="false">
      <c r="A991" s="101"/>
      <c r="B991" s="101" t="n">
        <v>23</v>
      </c>
      <c r="C991" s="101" t="n">
        <v>59</v>
      </c>
      <c r="D991" s="101" t="n">
        <v>36</v>
      </c>
      <c r="E991" s="101" t="n">
        <v>95</v>
      </c>
      <c r="F991" s="101" t="s">
        <v>258</v>
      </c>
      <c r="G991" s="101" t="str">
        <f aca="false">E991&amp;""&amp;F991</f>
        <v>95Kr</v>
      </c>
      <c r="H991" s="101" t="n">
        <v>-56158.912</v>
      </c>
      <c r="I991" s="101" t="n">
        <v>2882.46</v>
      </c>
      <c r="J991" s="101" t="n">
        <v>15849.01</v>
      </c>
      <c r="K991" s="101" t="n">
        <v>8165.55</v>
      </c>
      <c r="L991" s="101" t="n">
        <v>30021.01</v>
      </c>
      <c r="M991" s="101" t="n">
        <v>9734.969</v>
      </c>
      <c r="N991" s="101" t="n">
        <v>18963.34</v>
      </c>
      <c r="O991" s="101" t="n">
        <v>-8246.01</v>
      </c>
      <c r="P991" s="101" t="n">
        <v>-26645.01</v>
      </c>
      <c r="Q991" s="101" t="n">
        <v>4332.56</v>
      </c>
      <c r="R991" s="101"/>
      <c r="S991" s="101"/>
      <c r="T991" s="101"/>
      <c r="U991" s="101"/>
      <c r="V991" s="101"/>
      <c r="W991" s="101"/>
      <c r="X991" s="101"/>
      <c r="Y991" s="101"/>
      <c r="Z991" s="101"/>
      <c r="AA991" s="101"/>
    </row>
    <row r="992" customFormat="false" ht="15.75" hidden="false" customHeight="true" outlineLevel="0" collapsed="false">
      <c r="A992" s="101"/>
      <c r="B992" s="101" t="n">
        <v>21</v>
      </c>
      <c r="C992" s="101" t="n">
        <v>58</v>
      </c>
      <c r="D992" s="101" t="n">
        <v>37</v>
      </c>
      <c r="E992" s="101" t="n">
        <v>95</v>
      </c>
      <c r="F992" s="101" t="s">
        <v>259</v>
      </c>
      <c r="G992" s="101" t="str">
        <f aca="false">E992&amp;""&amp;F992</f>
        <v>95Rb</v>
      </c>
      <c r="H992" s="101" t="n">
        <v>-65893.881</v>
      </c>
      <c r="I992" s="101" t="n">
        <v>5402.41</v>
      </c>
      <c r="J992" s="101" t="n">
        <v>11835.08</v>
      </c>
      <c r="K992" s="101" t="n">
        <v>9416.56</v>
      </c>
      <c r="L992" s="101" t="n">
        <v>27501.48</v>
      </c>
      <c r="M992" s="101" t="n">
        <v>9228.37</v>
      </c>
      <c r="N992" s="101" t="n">
        <v>15317.44</v>
      </c>
      <c r="O992" s="101" t="n">
        <v>-7211.5</v>
      </c>
      <c r="P992" s="101" t="n">
        <v>-25584.01</v>
      </c>
      <c r="Q992" s="101" t="n">
        <v>4880.55</v>
      </c>
      <c r="R992" s="101"/>
      <c r="S992" s="101"/>
      <c r="T992" s="101"/>
      <c r="U992" s="101"/>
      <c r="V992" s="101"/>
      <c r="W992" s="101"/>
      <c r="X992" s="101"/>
      <c r="Y992" s="101"/>
      <c r="Z992" s="101"/>
      <c r="AA992" s="101"/>
    </row>
    <row r="993" customFormat="false" ht="15.75" hidden="false" customHeight="true" outlineLevel="0" collapsed="false">
      <c r="A993" s="101"/>
      <c r="B993" s="101" t="n">
        <v>19</v>
      </c>
      <c r="C993" s="101" t="n">
        <v>57</v>
      </c>
      <c r="D993" s="101" t="n">
        <v>38</v>
      </c>
      <c r="E993" s="101" t="n">
        <v>95</v>
      </c>
      <c r="F993" s="101" t="s">
        <v>260</v>
      </c>
      <c r="G993" s="101" t="str">
        <f aca="false">E993&amp;""&amp;F993</f>
        <v>95Sr</v>
      </c>
      <c r="H993" s="101" t="n">
        <v>-75122.251</v>
      </c>
      <c r="I993" s="101" t="n">
        <v>4347.82</v>
      </c>
      <c r="J993" s="101" t="n">
        <v>13848.43</v>
      </c>
      <c r="K993" s="101" t="n">
        <v>11178.97</v>
      </c>
      <c r="L993" s="101" t="n">
        <v>25564.2</v>
      </c>
      <c r="M993" s="101" t="n">
        <v>6089.067</v>
      </c>
      <c r="N993" s="101" t="n">
        <v>10539.31</v>
      </c>
      <c r="O993" s="101" t="n">
        <v>-6573.2</v>
      </c>
      <c r="P993" s="101" t="n">
        <v>-21063.45</v>
      </c>
      <c r="Q993" s="101" t="n">
        <v>-840.73</v>
      </c>
      <c r="R993" s="101"/>
      <c r="S993" s="101"/>
      <c r="T993" s="101"/>
      <c r="U993" s="101"/>
      <c r="V993" s="101"/>
      <c r="W993" s="101"/>
      <c r="X993" s="101"/>
      <c r="Y993" s="101"/>
      <c r="Z993" s="101"/>
      <c r="AA993" s="101"/>
    </row>
    <row r="994" customFormat="false" ht="15.75" hidden="false" customHeight="true" outlineLevel="0" collapsed="false">
      <c r="A994" s="101"/>
      <c r="B994" s="101" t="n">
        <v>17</v>
      </c>
      <c r="C994" s="101" t="n">
        <v>56</v>
      </c>
      <c r="D994" s="101" t="n">
        <v>39</v>
      </c>
      <c r="E994" s="101" t="n">
        <v>95</v>
      </c>
      <c r="F994" s="101" t="s">
        <v>261</v>
      </c>
      <c r="G994" s="101" t="str">
        <f aca="false">E994&amp;""&amp;F994</f>
        <v>95Y</v>
      </c>
      <c r="H994" s="101" t="n">
        <v>-81211.319</v>
      </c>
      <c r="I994" s="101" t="n">
        <v>6929.79</v>
      </c>
      <c r="J994" s="101" t="n">
        <v>9654.54</v>
      </c>
      <c r="K994" s="101" t="n">
        <v>13126.3</v>
      </c>
      <c r="L994" s="101" t="n">
        <v>23169.31</v>
      </c>
      <c r="M994" s="101" t="n">
        <v>4450.238</v>
      </c>
      <c r="N994" s="101" t="n">
        <v>5573.74</v>
      </c>
      <c r="O994" s="101" t="n">
        <v>-5891.11</v>
      </c>
      <c r="P994" s="101" t="n">
        <v>-19937.5</v>
      </c>
      <c r="Q994" s="101" t="n">
        <v>-2011.73</v>
      </c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</row>
    <row r="995" customFormat="false" ht="15.75" hidden="false" customHeight="true" outlineLevel="0" collapsed="false">
      <c r="A995" s="101"/>
      <c r="B995" s="101" t="n">
        <v>15</v>
      </c>
      <c r="C995" s="101" t="n">
        <v>55</v>
      </c>
      <c r="D995" s="101" t="n">
        <v>40</v>
      </c>
      <c r="E995" s="101" t="n">
        <v>95</v>
      </c>
      <c r="F995" s="101" t="s">
        <v>262</v>
      </c>
      <c r="G995" s="101" t="str">
        <f aca="false">E995&amp;""&amp;F995</f>
        <v>95Zr</v>
      </c>
      <c r="H995" s="101" t="n">
        <v>-85661.557</v>
      </c>
      <c r="I995" s="101" t="n">
        <v>6461.97</v>
      </c>
      <c r="J995" s="101" t="n">
        <v>10597.69</v>
      </c>
      <c r="K995" s="101" t="n">
        <v>14681.51</v>
      </c>
      <c r="L995" s="101" t="n">
        <v>20153.58</v>
      </c>
      <c r="M995" s="101" t="n">
        <v>1123.5</v>
      </c>
      <c r="N995" s="101" t="n">
        <v>2049.07</v>
      </c>
      <c r="O995" s="101" t="n">
        <v>-4434.07</v>
      </c>
      <c r="P995" s="101" t="n">
        <v>-14104.78</v>
      </c>
      <c r="Q995" s="101" t="n">
        <v>-7363.67</v>
      </c>
      <c r="R995" s="101"/>
      <c r="S995" s="101"/>
      <c r="T995" s="101"/>
      <c r="U995" s="101"/>
      <c r="V995" s="101"/>
      <c r="W995" s="101"/>
      <c r="X995" s="101"/>
      <c r="Y995" s="101"/>
      <c r="Z995" s="101"/>
      <c r="AA995" s="101"/>
    </row>
    <row r="996" customFormat="false" ht="15.75" hidden="false" customHeight="true" outlineLevel="0" collapsed="false">
      <c r="A996" s="101"/>
      <c r="B996" s="101" t="n">
        <v>13</v>
      </c>
      <c r="C996" s="101" t="n">
        <v>54</v>
      </c>
      <c r="D996" s="101" t="n">
        <v>41</v>
      </c>
      <c r="E996" s="101" t="n">
        <v>95</v>
      </c>
      <c r="F996" s="101" t="s">
        <v>263</v>
      </c>
      <c r="G996" s="101" t="str">
        <f aca="false">E996&amp;""&amp;F996</f>
        <v>95Nb</v>
      </c>
      <c r="H996" s="101" t="n">
        <v>-86785.057</v>
      </c>
      <c r="I996" s="101" t="n">
        <v>8487.17</v>
      </c>
      <c r="J996" s="101" t="n">
        <v>6803.13</v>
      </c>
      <c r="K996" s="101" t="n">
        <v>15714.71</v>
      </c>
      <c r="L996" s="101" t="n">
        <v>17135.34</v>
      </c>
      <c r="M996" s="101" t="n">
        <v>925.567</v>
      </c>
      <c r="N996" s="101" t="n">
        <v>-764.95</v>
      </c>
      <c r="O996" s="101" t="n">
        <v>-2858.1</v>
      </c>
      <c r="P996" s="101" t="n">
        <v>-11721.19</v>
      </c>
      <c r="Q996" s="101" t="n">
        <v>-6443.53</v>
      </c>
      <c r="R996" s="101"/>
      <c r="S996" s="101"/>
      <c r="T996" s="101"/>
      <c r="U996" s="101"/>
      <c r="V996" s="101"/>
      <c r="W996" s="101"/>
      <c r="X996" s="101"/>
      <c r="Y996" s="101"/>
      <c r="Z996" s="101"/>
      <c r="AA996" s="101"/>
    </row>
    <row r="997" customFormat="false" ht="15.75" hidden="false" customHeight="true" outlineLevel="0" collapsed="false">
      <c r="A997" s="101"/>
      <c r="B997" s="101" t="n">
        <v>11</v>
      </c>
      <c r="C997" s="101" t="n">
        <v>53</v>
      </c>
      <c r="D997" s="101" t="n">
        <v>42</v>
      </c>
      <c r="E997" s="101" t="n">
        <v>95</v>
      </c>
      <c r="F997" s="101" t="s">
        <v>264</v>
      </c>
      <c r="G997" s="101" t="str">
        <f aca="false">E997&amp;""&amp;F997</f>
        <v>95Mo</v>
      </c>
      <c r="H997" s="101" t="n">
        <v>-87710.624</v>
      </c>
      <c r="I997" s="101" t="n">
        <v>7369.1</v>
      </c>
      <c r="J997" s="101" t="n">
        <v>8630.39</v>
      </c>
      <c r="K997" s="101" t="n">
        <v>17046.94</v>
      </c>
      <c r="L997" s="101" t="n">
        <v>15165.88</v>
      </c>
      <c r="M997" s="101" t="n">
        <v>-1690.518</v>
      </c>
      <c r="N997" s="101" t="n">
        <v>-4254.13</v>
      </c>
      <c r="O997" s="101" t="n">
        <v>-2239.38</v>
      </c>
      <c r="P997" s="101" t="n">
        <v>-7728.69</v>
      </c>
      <c r="Q997" s="101" t="n">
        <v>-11624.85</v>
      </c>
      <c r="R997" s="101"/>
      <c r="S997" s="101"/>
      <c r="T997" s="101"/>
      <c r="U997" s="101"/>
      <c r="V997" s="101"/>
      <c r="W997" s="101"/>
      <c r="X997" s="101"/>
      <c r="Y997" s="101"/>
      <c r="Z997" s="101"/>
      <c r="AA997" s="101"/>
    </row>
    <row r="998" customFormat="false" ht="15.75" hidden="false" customHeight="true" outlineLevel="0" collapsed="false">
      <c r="A998" s="101"/>
      <c r="B998" s="101" t="n">
        <v>9</v>
      </c>
      <c r="C998" s="101" t="n">
        <v>52</v>
      </c>
      <c r="D998" s="101" t="n">
        <v>43</v>
      </c>
      <c r="E998" s="101" t="n">
        <v>95</v>
      </c>
      <c r="F998" s="101" t="s">
        <v>265</v>
      </c>
      <c r="G998" s="101" t="str">
        <f aca="false">E998&amp;""&amp;F998</f>
        <v>95Tc</v>
      </c>
      <c r="H998" s="101" t="n">
        <v>-86020.106</v>
      </c>
      <c r="I998" s="101" t="n">
        <v>9934.33</v>
      </c>
      <c r="J998" s="101" t="n">
        <v>4896.23</v>
      </c>
      <c r="K998" s="101" t="n">
        <v>18557.38</v>
      </c>
      <c r="L998" s="101" t="n">
        <v>13385.06</v>
      </c>
      <c r="M998" s="101" t="n">
        <v>-2563.609</v>
      </c>
      <c r="N998" s="101" t="n">
        <v>-7679.5</v>
      </c>
      <c r="O998" s="101" t="n">
        <v>-1806.45</v>
      </c>
      <c r="P998" s="101" t="n">
        <v>-6939.87</v>
      </c>
      <c r="Q998" s="101" t="n">
        <v>-11507.83</v>
      </c>
      <c r="R998" s="101"/>
      <c r="S998" s="101"/>
      <c r="T998" s="101"/>
      <c r="U998" s="101"/>
      <c r="V998" s="101"/>
      <c r="W998" s="101"/>
      <c r="X998" s="101"/>
      <c r="Y998" s="101"/>
      <c r="Z998" s="101"/>
      <c r="AA998" s="101"/>
    </row>
    <row r="999" customFormat="false" ht="15.75" hidden="false" customHeight="true" outlineLevel="0" collapsed="false">
      <c r="A999" s="101"/>
      <c r="B999" s="101" t="n">
        <v>7</v>
      </c>
      <c r="C999" s="101" t="n">
        <v>51</v>
      </c>
      <c r="D999" s="101" t="n">
        <v>44</v>
      </c>
      <c r="E999" s="101" t="n">
        <v>95</v>
      </c>
      <c r="F999" s="101" t="s">
        <v>266</v>
      </c>
      <c r="G999" s="101" t="str">
        <f aca="false">E999&amp;""&amp;F999</f>
        <v>95Ru</v>
      </c>
      <c r="H999" s="101" t="n">
        <v>-83456.497</v>
      </c>
      <c r="I999" s="101" t="n">
        <v>8944.22</v>
      </c>
      <c r="J999" s="101" t="n">
        <v>6588.37</v>
      </c>
      <c r="K999" s="101" t="n">
        <v>22382.42</v>
      </c>
      <c r="L999" s="101" t="n">
        <v>11228.12</v>
      </c>
      <c r="M999" s="101" t="n">
        <v>-5115.891</v>
      </c>
      <c r="N999" s="101" t="n">
        <v>-13491.83</v>
      </c>
      <c r="O999" s="101" t="n">
        <v>-3672.7</v>
      </c>
      <c r="P999" s="101" t="n">
        <v>-2332.62</v>
      </c>
      <c r="Q999" s="101" t="n">
        <v>-18620.2</v>
      </c>
      <c r="R999" s="101"/>
      <c r="S999" s="101"/>
      <c r="T999" s="101"/>
      <c r="U999" s="101"/>
      <c r="V999" s="101"/>
      <c r="W999" s="101"/>
      <c r="X999" s="101"/>
      <c r="Y999" s="101"/>
      <c r="Z999" s="101"/>
      <c r="AA999" s="101"/>
    </row>
    <row r="1000" customFormat="false" ht="15.75" hidden="false" customHeight="true" outlineLevel="0" collapsed="false">
      <c r="A1000" s="101"/>
      <c r="B1000" s="101" t="n">
        <v>5</v>
      </c>
      <c r="C1000" s="101" t="n">
        <v>50</v>
      </c>
      <c r="D1000" s="101" t="n">
        <v>45</v>
      </c>
      <c r="E1000" s="101" t="n">
        <v>95</v>
      </c>
      <c r="F1000" s="101" t="s">
        <v>267</v>
      </c>
      <c r="G1000" s="101" t="str">
        <f aca="false">E1000&amp;""&amp;F1000</f>
        <v>95Rh</v>
      </c>
      <c r="H1000" s="101" t="n">
        <v>-78340.606</v>
      </c>
      <c r="I1000" s="101" t="n">
        <v>13504.31</v>
      </c>
      <c r="J1000" s="101" t="n">
        <v>3045.99</v>
      </c>
      <c r="K1000" s="101" t="n">
        <v>25471.44</v>
      </c>
      <c r="L1000" s="101" t="n">
        <v>9313.19</v>
      </c>
      <c r="M1000" s="101" t="n">
        <v>-8375.941</v>
      </c>
      <c r="N1000" s="101" t="n">
        <v>-18744.01</v>
      </c>
      <c r="O1000" s="101" t="n">
        <v>-4779.27</v>
      </c>
      <c r="P1000" s="101" t="n">
        <v>-1472.48</v>
      </c>
      <c r="Q1000" s="101" t="n">
        <v>-20310.88</v>
      </c>
      <c r="R1000" s="101"/>
      <c r="S1000" s="101"/>
      <c r="T1000" s="101"/>
      <c r="U1000" s="101"/>
      <c r="V1000" s="101"/>
      <c r="W1000" s="101"/>
      <c r="X1000" s="101"/>
      <c r="Y1000" s="101"/>
      <c r="Z1000" s="101"/>
      <c r="AA1000" s="101"/>
    </row>
    <row r="1001" customFormat="false" ht="15.75" hidden="false" customHeight="true" outlineLevel="0" collapsed="false">
      <c r="A1001" s="101"/>
      <c r="B1001" s="101" t="n">
        <v>3</v>
      </c>
      <c r="C1001" s="101" t="n">
        <v>49</v>
      </c>
      <c r="D1001" s="101" t="n">
        <v>46</v>
      </c>
      <c r="E1001" s="101" t="n">
        <v>95</v>
      </c>
      <c r="F1001" s="101" t="s">
        <v>268</v>
      </c>
      <c r="G1001" s="101" t="str">
        <f aca="false">E1001&amp;""&amp;F1001</f>
        <v>95Pd</v>
      </c>
      <c r="H1001" s="101" t="n">
        <v>-69964.665</v>
      </c>
      <c r="I1001" s="101" t="n">
        <v>11934.94</v>
      </c>
      <c r="J1001" s="101" t="n">
        <v>4346.02</v>
      </c>
      <c r="K1001" s="101" t="n">
        <v>26968.01</v>
      </c>
      <c r="L1001" s="101" t="n">
        <v>7325.89</v>
      </c>
      <c r="M1001" s="101" t="n">
        <v>-10368.01</v>
      </c>
      <c r="N1001" s="101" t="n">
        <v>-23334.01</v>
      </c>
      <c r="O1001" s="101" t="n">
        <v>-4150.06</v>
      </c>
      <c r="P1001" s="101" t="n">
        <v>5329.96</v>
      </c>
      <c r="Q1001" s="101" t="n">
        <v>-25625.01</v>
      </c>
      <c r="R1001" s="101"/>
      <c r="S1001" s="101"/>
      <c r="T1001" s="101"/>
      <c r="U1001" s="101"/>
      <c r="V1001" s="101"/>
      <c r="W1001" s="101"/>
      <c r="X1001" s="101"/>
      <c r="Y1001" s="101"/>
      <c r="Z1001" s="101"/>
      <c r="AA1001" s="101"/>
    </row>
    <row r="1002" customFormat="false" ht="15.75" hidden="false" customHeight="true" outlineLevel="0" collapsed="false">
      <c r="A1002" s="101"/>
      <c r="B1002" s="101" t="n">
        <v>1</v>
      </c>
      <c r="C1002" s="101" t="n">
        <v>48</v>
      </c>
      <c r="D1002" s="101" t="n">
        <v>47</v>
      </c>
      <c r="E1002" s="101" t="n">
        <v>95</v>
      </c>
      <c r="F1002" s="101" t="s">
        <v>269</v>
      </c>
      <c r="G1002" s="101" t="str">
        <f aca="false">E1002&amp;""&amp;F1002</f>
        <v>95Ag</v>
      </c>
      <c r="H1002" s="101" t="n">
        <v>-59597.01</v>
      </c>
      <c r="I1002" s="101" t="n">
        <v>15257.01</v>
      </c>
      <c r="J1002" s="101" t="n">
        <v>785.01</v>
      </c>
      <c r="K1002" s="101" t="n">
        <v>29472.01</v>
      </c>
      <c r="L1002" s="101" t="n">
        <v>5163.01</v>
      </c>
      <c r="M1002" s="101" t="n">
        <v>-12966.01</v>
      </c>
      <c r="N1002" s="101"/>
      <c r="O1002" s="101" t="n">
        <v>-3226.01</v>
      </c>
      <c r="P1002" s="101" t="n">
        <v>6022.01</v>
      </c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  <c r="AA1002" s="101"/>
    </row>
    <row r="1003" customFormat="false" ht="15.75" hidden="false" customHeight="true" outlineLevel="0" collapsed="false">
      <c r="A1003" s="101"/>
      <c r="B1003" s="101" t="n">
        <v>-1</v>
      </c>
      <c r="C1003" s="101" t="n">
        <v>47</v>
      </c>
      <c r="D1003" s="101" t="n">
        <v>48</v>
      </c>
      <c r="E1003" s="101" t="n">
        <v>95</v>
      </c>
      <c r="F1003" s="101" t="s">
        <v>270</v>
      </c>
      <c r="G1003" s="101" t="str">
        <f aca="false">E1003&amp;""&amp;F1003</f>
        <v>95Cd</v>
      </c>
      <c r="H1003" s="101" t="n">
        <v>-46631.01</v>
      </c>
      <c r="I1003" s="101"/>
      <c r="J1003" s="101" t="n">
        <v>1509.01</v>
      </c>
      <c r="K1003" s="101"/>
      <c r="L1003" s="101" t="n">
        <v>2069.01</v>
      </c>
      <c r="M1003" s="101"/>
      <c r="N1003" s="101"/>
      <c r="O1003" s="101" t="n">
        <v>-2779.01</v>
      </c>
      <c r="P1003" s="101" t="n">
        <v>12181.01</v>
      </c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  <c r="AA1003" s="101"/>
    </row>
    <row r="1004" customFormat="false" ht="15.75" hidden="false" customHeight="true" outlineLevel="0" collapsed="false">
      <c r="A1004" s="101"/>
      <c r="B1004" s="101" t="n">
        <v>26</v>
      </c>
      <c r="C1004" s="101" t="n">
        <v>61</v>
      </c>
      <c r="D1004" s="101" t="n">
        <v>35</v>
      </c>
      <c r="E1004" s="101" t="n">
        <v>96</v>
      </c>
      <c r="F1004" s="101" t="s">
        <v>257</v>
      </c>
      <c r="G1004" s="101" t="str">
        <f aca="false">E1004&amp;""&amp;F1004</f>
        <v>96Br</v>
      </c>
      <c r="H1004" s="101" t="n">
        <v>-38163.01</v>
      </c>
      <c r="I1004" s="101" t="n">
        <v>2464.01</v>
      </c>
      <c r="J1004" s="101" t="n">
        <v>14992.01</v>
      </c>
      <c r="K1004" s="101" t="n">
        <v>6707.01</v>
      </c>
      <c r="L1004" s="101"/>
      <c r="M1004" s="101" t="n">
        <v>14916.01</v>
      </c>
      <c r="N1004" s="101" t="n">
        <v>23191.01</v>
      </c>
      <c r="O1004" s="101" t="n">
        <v>-9607.01</v>
      </c>
      <c r="P1004" s="101"/>
      <c r="Q1004" s="101" t="n">
        <v>9924.01</v>
      </c>
      <c r="R1004" s="101"/>
      <c r="S1004" s="101"/>
      <c r="T1004" s="101"/>
      <c r="U1004" s="101"/>
      <c r="V1004" s="101"/>
      <c r="W1004" s="101"/>
      <c r="X1004" s="101"/>
      <c r="Y1004" s="101"/>
      <c r="Z1004" s="101"/>
      <c r="AA1004" s="101"/>
    </row>
    <row r="1005" customFormat="false" ht="15.75" hidden="false" customHeight="true" outlineLevel="0" collapsed="false">
      <c r="A1005" s="101"/>
      <c r="B1005" s="101" t="n">
        <v>24</v>
      </c>
      <c r="C1005" s="101" t="n">
        <v>60</v>
      </c>
      <c r="D1005" s="101" t="n">
        <v>36</v>
      </c>
      <c r="E1005" s="101" t="n">
        <v>96</v>
      </c>
      <c r="F1005" s="101" t="s">
        <v>258</v>
      </c>
      <c r="G1005" s="101" t="str">
        <f aca="false">E1005&amp;""&amp;F1005</f>
        <v>96Kr</v>
      </c>
      <c r="H1005" s="101" t="n">
        <v>-53079.678</v>
      </c>
      <c r="I1005" s="101" t="n">
        <v>4992.08</v>
      </c>
      <c r="J1005" s="101" t="n">
        <v>16598.01</v>
      </c>
      <c r="K1005" s="101" t="n">
        <v>7874.54</v>
      </c>
      <c r="L1005" s="101" t="n">
        <v>30854.01</v>
      </c>
      <c r="M1005" s="101" t="n">
        <v>8274.683</v>
      </c>
      <c r="N1005" s="101" t="n">
        <v>19850.18</v>
      </c>
      <c r="O1005" s="101" t="n">
        <v>-8781.01</v>
      </c>
      <c r="P1005" s="101" t="n">
        <v>-29909.01</v>
      </c>
      <c r="Q1005" s="101" t="n">
        <v>4742.89</v>
      </c>
      <c r="R1005" s="101"/>
      <c r="S1005" s="101"/>
      <c r="T1005" s="101"/>
      <c r="U1005" s="101"/>
      <c r="V1005" s="101"/>
      <c r="W1005" s="101"/>
      <c r="X1005" s="101"/>
      <c r="Y1005" s="101"/>
      <c r="Z1005" s="101"/>
      <c r="AA1005" s="101"/>
    </row>
    <row r="1006" customFormat="false" ht="15.75" hidden="false" customHeight="true" outlineLevel="0" collapsed="false">
      <c r="A1006" s="101"/>
      <c r="B1006" s="101" t="n">
        <v>22</v>
      </c>
      <c r="C1006" s="101" t="n">
        <v>59</v>
      </c>
      <c r="D1006" s="101" t="n">
        <v>37</v>
      </c>
      <c r="E1006" s="101" t="n">
        <v>96</v>
      </c>
      <c r="F1006" s="101" t="s">
        <v>259</v>
      </c>
      <c r="G1006" s="101" t="str">
        <f aca="false">E1006&amp;""&amp;F1006</f>
        <v>96Rb</v>
      </c>
      <c r="H1006" s="101" t="n">
        <v>-61354.361</v>
      </c>
      <c r="I1006" s="101" t="n">
        <v>3531.8</v>
      </c>
      <c r="J1006" s="101" t="n">
        <v>12484.42</v>
      </c>
      <c r="K1006" s="101" t="n">
        <v>8934.21</v>
      </c>
      <c r="L1006" s="101" t="n">
        <v>28333.01</v>
      </c>
      <c r="M1006" s="101" t="n">
        <v>11575.494</v>
      </c>
      <c r="N1006" s="101" t="n">
        <v>16987.23</v>
      </c>
      <c r="O1006" s="101" t="n">
        <v>-7546.47</v>
      </c>
      <c r="P1006" s="101" t="n">
        <v>-24872.01</v>
      </c>
      <c r="Q1006" s="101" t="n">
        <v>5696.57</v>
      </c>
      <c r="R1006" s="101"/>
      <c r="S1006" s="101"/>
      <c r="T1006" s="101"/>
      <c r="U1006" s="101"/>
      <c r="V1006" s="101"/>
      <c r="W1006" s="101"/>
      <c r="X1006" s="101"/>
      <c r="Y1006" s="101"/>
      <c r="Z1006" s="101"/>
      <c r="AA1006" s="101"/>
    </row>
    <row r="1007" customFormat="false" ht="15.75" hidden="false" customHeight="true" outlineLevel="0" collapsed="false">
      <c r="A1007" s="101"/>
      <c r="B1007" s="101" t="n">
        <v>20</v>
      </c>
      <c r="C1007" s="101" t="n">
        <v>58</v>
      </c>
      <c r="D1007" s="101" t="n">
        <v>38</v>
      </c>
      <c r="E1007" s="101" t="n">
        <v>96</v>
      </c>
      <c r="F1007" s="101" t="s">
        <v>260</v>
      </c>
      <c r="G1007" s="101" t="str">
        <f aca="false">E1007&amp;""&amp;F1007</f>
        <v>96Sr</v>
      </c>
      <c r="H1007" s="101" t="n">
        <v>-72929.855</v>
      </c>
      <c r="I1007" s="101" t="n">
        <v>5878.92</v>
      </c>
      <c r="J1007" s="101" t="n">
        <v>14324.94</v>
      </c>
      <c r="K1007" s="101" t="n">
        <v>10226.74</v>
      </c>
      <c r="L1007" s="101" t="n">
        <v>26160.03</v>
      </c>
      <c r="M1007" s="101" t="n">
        <v>5411.738</v>
      </c>
      <c r="N1007" s="101" t="n">
        <v>12514.75</v>
      </c>
      <c r="O1007" s="101" t="n">
        <v>-6585.45</v>
      </c>
      <c r="P1007" s="101" t="n">
        <v>-24059.91</v>
      </c>
      <c r="Q1007" s="101" t="n">
        <v>210.15</v>
      </c>
      <c r="R1007" s="101"/>
      <c r="S1007" s="101"/>
      <c r="T1007" s="101"/>
      <c r="U1007" s="101"/>
      <c r="V1007" s="101"/>
      <c r="W1007" s="101"/>
      <c r="X1007" s="101"/>
      <c r="Y1007" s="101"/>
      <c r="Z1007" s="101"/>
      <c r="AA1007" s="101"/>
    </row>
    <row r="1008" customFormat="false" ht="15.75" hidden="false" customHeight="true" outlineLevel="0" collapsed="false">
      <c r="A1008" s="101"/>
      <c r="B1008" s="101" t="n">
        <v>18</v>
      </c>
      <c r="C1008" s="101" t="n">
        <v>57</v>
      </c>
      <c r="D1008" s="101" t="n">
        <v>39</v>
      </c>
      <c r="E1008" s="101" t="n">
        <v>96</v>
      </c>
      <c r="F1008" s="101" t="s">
        <v>261</v>
      </c>
      <c r="G1008" s="101" t="str">
        <f aca="false">E1008&amp;""&amp;F1008</f>
        <v>96Y</v>
      </c>
      <c r="H1008" s="101" t="n">
        <v>-78341.593</v>
      </c>
      <c r="I1008" s="101" t="n">
        <v>5201.59</v>
      </c>
      <c r="J1008" s="101" t="n">
        <v>10508.31</v>
      </c>
      <c r="K1008" s="101" t="n">
        <v>12131.38</v>
      </c>
      <c r="L1008" s="101" t="n">
        <v>24356.75</v>
      </c>
      <c r="M1008" s="101" t="n">
        <v>7103.017</v>
      </c>
      <c r="N1008" s="101" t="n">
        <v>7265.23</v>
      </c>
      <c r="O1008" s="101" t="n">
        <v>-5993.98</v>
      </c>
      <c r="P1008" s="101" t="n">
        <v>-19736.68</v>
      </c>
      <c r="Q1008" s="101" t="n">
        <v>-751.35</v>
      </c>
      <c r="R1008" s="101"/>
      <c r="S1008" s="101"/>
      <c r="T1008" s="101"/>
      <c r="U1008" s="101"/>
      <c r="V1008" s="101"/>
      <c r="W1008" s="101"/>
      <c r="X1008" s="101"/>
      <c r="Y1008" s="101"/>
      <c r="Z1008" s="101"/>
      <c r="AA1008" s="101"/>
    </row>
    <row r="1009" customFormat="false" ht="15.75" hidden="false" customHeight="true" outlineLevel="0" collapsed="false">
      <c r="A1009" s="101"/>
      <c r="B1009" s="101" t="n">
        <v>16</v>
      </c>
      <c r="C1009" s="101" t="n">
        <v>56</v>
      </c>
      <c r="D1009" s="101" t="n">
        <v>40</v>
      </c>
      <c r="E1009" s="101" t="n">
        <v>96</v>
      </c>
      <c r="F1009" s="101" t="s">
        <v>262</v>
      </c>
      <c r="G1009" s="101" t="str">
        <f aca="false">E1009&amp;""&amp;F1009</f>
        <v>96Zr</v>
      </c>
      <c r="H1009" s="101" t="n">
        <v>-85444.61</v>
      </c>
      <c r="I1009" s="101" t="n">
        <v>7854.37</v>
      </c>
      <c r="J1009" s="101" t="n">
        <v>11522.26</v>
      </c>
      <c r="K1009" s="101" t="n">
        <v>14316.34</v>
      </c>
      <c r="L1009" s="101" t="n">
        <v>21176.8</v>
      </c>
      <c r="M1009" s="101" t="n">
        <v>162.217</v>
      </c>
      <c r="N1009" s="101" t="n">
        <v>3349.02</v>
      </c>
      <c r="O1009" s="101" t="n">
        <v>-5002.13</v>
      </c>
      <c r="P1009" s="101" t="n">
        <v>-17611.33</v>
      </c>
      <c r="Q1009" s="101" t="n">
        <v>-6730.87</v>
      </c>
      <c r="R1009" s="101"/>
      <c r="S1009" s="101"/>
      <c r="T1009" s="101"/>
      <c r="U1009" s="101"/>
      <c r="V1009" s="101"/>
      <c r="W1009" s="101"/>
      <c r="X1009" s="101"/>
      <c r="Y1009" s="101"/>
      <c r="Z1009" s="101"/>
      <c r="AA1009" s="101"/>
    </row>
    <row r="1010" customFormat="false" ht="15.75" hidden="false" customHeight="true" outlineLevel="0" collapsed="false">
      <c r="A1010" s="101"/>
      <c r="B1010" s="101" t="n">
        <v>14</v>
      </c>
      <c r="C1010" s="101" t="n">
        <v>55</v>
      </c>
      <c r="D1010" s="101" t="n">
        <v>41</v>
      </c>
      <c r="E1010" s="101" t="n">
        <v>96</v>
      </c>
      <c r="F1010" s="101" t="s">
        <v>263</v>
      </c>
      <c r="G1010" s="101" t="str">
        <f aca="false">E1010&amp;""&amp;F1010</f>
        <v>96Nb</v>
      </c>
      <c r="H1010" s="101" t="n">
        <v>-85606.827</v>
      </c>
      <c r="I1010" s="101" t="n">
        <v>6893.09</v>
      </c>
      <c r="J1010" s="101" t="n">
        <v>7234.24</v>
      </c>
      <c r="K1010" s="101" t="n">
        <v>15380.25</v>
      </c>
      <c r="L1010" s="101" t="n">
        <v>17831.93</v>
      </c>
      <c r="M1010" s="101" t="n">
        <v>3186.8</v>
      </c>
      <c r="N1010" s="101" t="n">
        <v>213.56</v>
      </c>
      <c r="O1010" s="101" t="n">
        <v>-3214.69</v>
      </c>
      <c r="P1010" s="101" t="n">
        <v>-11684.48</v>
      </c>
      <c r="Q1010" s="101" t="n">
        <v>-5967.52</v>
      </c>
      <c r="R1010" s="101"/>
      <c r="S1010" s="101"/>
      <c r="T1010" s="101"/>
      <c r="U1010" s="101"/>
      <c r="V1010" s="101"/>
      <c r="W1010" s="101"/>
      <c r="X1010" s="101"/>
      <c r="Y1010" s="101"/>
      <c r="Z1010" s="101"/>
      <c r="AA1010" s="101"/>
    </row>
    <row r="1011" customFormat="false" ht="15.75" hidden="false" customHeight="true" outlineLevel="0" collapsed="false">
      <c r="A1011" s="101"/>
      <c r="B1011" s="101" t="n">
        <v>12</v>
      </c>
      <c r="C1011" s="101" t="n">
        <v>54</v>
      </c>
      <c r="D1011" s="101" t="n">
        <v>42</v>
      </c>
      <c r="E1011" s="101" t="n">
        <v>96</v>
      </c>
      <c r="F1011" s="101" t="s">
        <v>264</v>
      </c>
      <c r="G1011" s="101" t="str">
        <f aca="false">E1011&amp;""&amp;F1011</f>
        <v>96Mo</v>
      </c>
      <c r="H1011" s="101" t="n">
        <v>-88793.627</v>
      </c>
      <c r="I1011" s="101" t="n">
        <v>9154.32</v>
      </c>
      <c r="J1011" s="101" t="n">
        <v>9297.54</v>
      </c>
      <c r="K1011" s="101" t="n">
        <v>16523.42</v>
      </c>
      <c r="L1011" s="101" t="n">
        <v>16100.67</v>
      </c>
      <c r="M1011" s="101" t="n">
        <v>-2973.242</v>
      </c>
      <c r="N1011" s="101" t="n">
        <v>-2714.5</v>
      </c>
      <c r="O1011" s="101" t="n">
        <v>-2758.91</v>
      </c>
      <c r="P1011" s="101" t="n">
        <v>-10421.04</v>
      </c>
      <c r="Q1011" s="101" t="n">
        <v>-10844.84</v>
      </c>
      <c r="R1011" s="101"/>
      <c r="S1011" s="101"/>
      <c r="T1011" s="101"/>
      <c r="U1011" s="101"/>
      <c r="V1011" s="101"/>
      <c r="W1011" s="101"/>
      <c r="X1011" s="101"/>
      <c r="Y1011" s="101"/>
      <c r="Z1011" s="101"/>
      <c r="AA1011" s="101"/>
    </row>
    <row r="1012" customFormat="false" ht="15.75" hidden="false" customHeight="true" outlineLevel="0" collapsed="false">
      <c r="A1012" s="101"/>
      <c r="B1012" s="101" t="n">
        <v>10</v>
      </c>
      <c r="C1012" s="101" t="n">
        <v>53</v>
      </c>
      <c r="D1012" s="101" t="n">
        <v>43</v>
      </c>
      <c r="E1012" s="101" t="n">
        <v>96</v>
      </c>
      <c r="F1012" s="101" t="s">
        <v>265</v>
      </c>
      <c r="G1012" s="101" t="str">
        <f aca="false">E1012&amp;""&amp;F1012</f>
        <v>96Tc</v>
      </c>
      <c r="H1012" s="101" t="n">
        <v>-85820.385</v>
      </c>
      <c r="I1012" s="101" t="n">
        <v>7871.6</v>
      </c>
      <c r="J1012" s="101" t="n">
        <v>5398.73</v>
      </c>
      <c r="K1012" s="101" t="n">
        <v>17805.92</v>
      </c>
      <c r="L1012" s="101" t="n">
        <v>14029.12</v>
      </c>
      <c r="M1012" s="101" t="n">
        <v>258.738</v>
      </c>
      <c r="N1012" s="101" t="n">
        <v>-6133.92</v>
      </c>
      <c r="O1012" s="101" t="n">
        <v>-1791.56</v>
      </c>
      <c r="P1012" s="101" t="n">
        <v>-6324.3</v>
      </c>
      <c r="Q1012" s="101" t="n">
        <v>-10435.2</v>
      </c>
      <c r="R1012" s="101"/>
      <c r="S1012" s="101"/>
      <c r="T1012" s="101"/>
      <c r="U1012" s="101"/>
      <c r="V1012" s="101"/>
      <c r="W1012" s="101"/>
      <c r="X1012" s="101"/>
      <c r="Y1012" s="101"/>
      <c r="Z1012" s="101"/>
      <c r="AA1012" s="101"/>
    </row>
    <row r="1013" customFormat="false" ht="15.75" hidden="false" customHeight="true" outlineLevel="0" collapsed="false">
      <c r="A1013" s="101"/>
      <c r="B1013" s="101" t="n">
        <v>8</v>
      </c>
      <c r="C1013" s="101" t="n">
        <v>52</v>
      </c>
      <c r="D1013" s="101" t="n">
        <v>44</v>
      </c>
      <c r="E1013" s="101" t="n">
        <v>96</v>
      </c>
      <c r="F1013" s="101" t="s">
        <v>266</v>
      </c>
      <c r="G1013" s="101" t="str">
        <f aca="false">E1013&amp;""&amp;F1013</f>
        <v>96Ru</v>
      </c>
      <c r="H1013" s="101" t="n">
        <v>-86079.123</v>
      </c>
      <c r="I1013" s="101" t="n">
        <v>10693.94</v>
      </c>
      <c r="J1013" s="101" t="n">
        <v>7347.99</v>
      </c>
      <c r="K1013" s="101" t="n">
        <v>19638.17</v>
      </c>
      <c r="L1013" s="101" t="n">
        <v>12244.22</v>
      </c>
      <c r="M1013" s="101" t="n">
        <v>-6392.653</v>
      </c>
      <c r="N1013" s="101" t="n">
        <v>-9896.96</v>
      </c>
      <c r="O1013" s="101" t="n">
        <v>-1696.21</v>
      </c>
      <c r="P1013" s="101" t="n">
        <v>-5657.47</v>
      </c>
      <c r="Q1013" s="101" t="n">
        <v>-15809.83</v>
      </c>
      <c r="R1013" s="101"/>
      <c r="S1013" s="101"/>
      <c r="T1013" s="101"/>
      <c r="U1013" s="101"/>
      <c r="V1013" s="101"/>
      <c r="W1013" s="101"/>
      <c r="X1013" s="101"/>
      <c r="Y1013" s="101"/>
      <c r="Z1013" s="101"/>
      <c r="AA1013" s="101"/>
    </row>
    <row r="1014" customFormat="false" ht="15.75" hidden="false" customHeight="true" outlineLevel="0" collapsed="false">
      <c r="A1014" s="101"/>
      <c r="B1014" s="101" t="n">
        <v>6</v>
      </c>
      <c r="C1014" s="101" t="n">
        <v>51</v>
      </c>
      <c r="D1014" s="101" t="n">
        <v>45</v>
      </c>
      <c r="E1014" s="101" t="n">
        <v>96</v>
      </c>
      <c r="F1014" s="101" t="s">
        <v>267</v>
      </c>
      <c r="G1014" s="101" t="str">
        <f aca="false">E1014&amp;""&amp;F1014</f>
        <v>96Rh</v>
      </c>
      <c r="H1014" s="101" t="n">
        <v>-79686.469</v>
      </c>
      <c r="I1014" s="101" t="n">
        <v>9417.18</v>
      </c>
      <c r="J1014" s="101" t="n">
        <v>3518.94</v>
      </c>
      <c r="K1014" s="101" t="n">
        <v>22921.49</v>
      </c>
      <c r="L1014" s="101" t="n">
        <v>10107.32</v>
      </c>
      <c r="M1014" s="101" t="n">
        <v>-3504.311</v>
      </c>
      <c r="N1014" s="101" t="n">
        <v>-15174.83</v>
      </c>
      <c r="O1014" s="101" t="n">
        <v>-3185.69</v>
      </c>
      <c r="P1014" s="101" t="n">
        <v>-955.33</v>
      </c>
      <c r="Q1014" s="101" t="n">
        <v>-17793.12</v>
      </c>
      <c r="R1014" s="101"/>
      <c r="S1014" s="101"/>
      <c r="T1014" s="101"/>
      <c r="U1014" s="101"/>
      <c r="V1014" s="101"/>
      <c r="W1014" s="101"/>
      <c r="X1014" s="101"/>
      <c r="Y1014" s="101"/>
      <c r="Z1014" s="101"/>
      <c r="AA1014" s="101"/>
    </row>
    <row r="1015" customFormat="false" ht="15.75" hidden="false" customHeight="true" outlineLevel="0" collapsed="false">
      <c r="A1015" s="101"/>
      <c r="B1015" s="101" t="n">
        <v>4</v>
      </c>
      <c r="C1015" s="101" t="n">
        <v>50</v>
      </c>
      <c r="D1015" s="101" t="n">
        <v>46</v>
      </c>
      <c r="E1015" s="101" t="n">
        <v>96</v>
      </c>
      <c r="F1015" s="101" t="s">
        <v>268</v>
      </c>
      <c r="G1015" s="101" t="str">
        <f aca="false">E1015&amp;""&amp;F1015</f>
        <v>96Pd</v>
      </c>
      <c r="H1015" s="101" t="n">
        <v>-76182.159</v>
      </c>
      <c r="I1015" s="101" t="n">
        <v>14288.81</v>
      </c>
      <c r="J1015" s="101" t="n">
        <v>5130.52</v>
      </c>
      <c r="K1015" s="101" t="n">
        <v>26223.75</v>
      </c>
      <c r="L1015" s="101" t="n">
        <v>8176.51</v>
      </c>
      <c r="M1015" s="101" t="n">
        <v>-11670.523</v>
      </c>
      <c r="N1015" s="101" t="n">
        <v>-20609.01</v>
      </c>
      <c r="O1015" s="101" t="n">
        <v>-4305.87</v>
      </c>
      <c r="P1015" s="101" t="n">
        <v>-14.63</v>
      </c>
      <c r="Q1015" s="101" t="n">
        <v>-24656.01</v>
      </c>
      <c r="R1015" s="101"/>
      <c r="S1015" s="101"/>
      <c r="T1015" s="101"/>
      <c r="U1015" s="101"/>
      <c r="V1015" s="101"/>
      <c r="W1015" s="101"/>
      <c r="X1015" s="101"/>
      <c r="Y1015" s="101"/>
      <c r="Z1015" s="101"/>
      <c r="AA1015" s="101"/>
    </row>
    <row r="1016" customFormat="false" ht="15.75" hidden="false" customHeight="true" outlineLevel="0" collapsed="false">
      <c r="A1016" s="101"/>
      <c r="B1016" s="101" t="n">
        <v>2</v>
      </c>
      <c r="C1016" s="101" t="n">
        <v>49</v>
      </c>
      <c r="D1016" s="101" t="n">
        <v>47</v>
      </c>
      <c r="E1016" s="101" t="n">
        <v>96</v>
      </c>
      <c r="F1016" s="101" t="s">
        <v>269</v>
      </c>
      <c r="G1016" s="101" t="str">
        <f aca="false">E1016&amp;""&amp;F1016</f>
        <v>96Ag</v>
      </c>
      <c r="H1016" s="101" t="n">
        <v>-64511.635</v>
      </c>
      <c r="I1016" s="101" t="n">
        <v>12986.01</v>
      </c>
      <c r="J1016" s="101" t="n">
        <v>1835.94</v>
      </c>
      <c r="K1016" s="101" t="n">
        <v>28243.01</v>
      </c>
      <c r="L1016" s="101" t="n">
        <v>6181.96</v>
      </c>
      <c r="M1016" s="101" t="n">
        <v>-8939.01</v>
      </c>
      <c r="N1016" s="101"/>
      <c r="O1016" s="101" t="n">
        <v>-3937.46</v>
      </c>
      <c r="P1016" s="101" t="n">
        <v>6540</v>
      </c>
      <c r="Q1016" s="101" t="n">
        <v>-25952.01</v>
      </c>
      <c r="R1016" s="101"/>
      <c r="S1016" s="101"/>
      <c r="T1016" s="101"/>
      <c r="U1016" s="101"/>
      <c r="V1016" s="101"/>
      <c r="W1016" s="101"/>
      <c r="X1016" s="101"/>
      <c r="Y1016" s="101"/>
      <c r="Z1016" s="101"/>
      <c r="AA1016" s="101"/>
    </row>
    <row r="1017" customFormat="false" ht="15.75" hidden="false" customHeight="true" outlineLevel="0" collapsed="false">
      <c r="A1017" s="101"/>
      <c r="B1017" s="101" t="n">
        <v>0</v>
      </c>
      <c r="C1017" s="101" t="n">
        <v>48</v>
      </c>
      <c r="D1017" s="101" t="n">
        <v>48</v>
      </c>
      <c r="E1017" s="101" t="n">
        <v>96</v>
      </c>
      <c r="F1017" s="101" t="s">
        <v>270</v>
      </c>
      <c r="G1017" s="101" t="str">
        <f aca="false">E1017&amp;""&amp;F1017</f>
        <v>96Cd</v>
      </c>
      <c r="H1017" s="101" t="n">
        <v>-55573.01</v>
      </c>
      <c r="I1017" s="101" t="n">
        <v>17014.01</v>
      </c>
      <c r="J1017" s="101" t="n">
        <v>3265.01</v>
      </c>
      <c r="K1017" s="101"/>
      <c r="L1017" s="101" t="n">
        <v>4050.01</v>
      </c>
      <c r="M1017" s="101"/>
      <c r="N1017" s="101"/>
      <c r="O1017" s="101" t="n">
        <v>-2928.01</v>
      </c>
      <c r="P1017" s="101" t="n">
        <v>7103.01</v>
      </c>
      <c r="Q1017" s="101"/>
      <c r="R1017" s="101"/>
      <c r="S1017" s="101"/>
      <c r="T1017" s="101"/>
      <c r="U1017" s="101"/>
      <c r="V1017" s="101"/>
      <c r="W1017" s="101"/>
      <c r="X1017" s="101"/>
      <c r="Y1017" s="101"/>
      <c r="Z1017" s="101"/>
      <c r="AA1017" s="101"/>
    </row>
    <row r="1018" customFormat="false" ht="15.75" hidden="false" customHeight="true" outlineLevel="0" collapsed="false">
      <c r="A1018" s="101"/>
      <c r="B1018" s="101" t="n">
        <v>27</v>
      </c>
      <c r="C1018" s="101" t="n">
        <v>62</v>
      </c>
      <c r="D1018" s="101" t="n">
        <v>35</v>
      </c>
      <c r="E1018" s="101" t="n">
        <v>97</v>
      </c>
      <c r="F1018" s="101" t="s">
        <v>257</v>
      </c>
      <c r="G1018" s="101" t="str">
        <f aca="false">E1018&amp;""&amp;F1018</f>
        <v>97Br</v>
      </c>
      <c r="H1018" s="101" t="n">
        <v>-34055.01</v>
      </c>
      <c r="I1018" s="101" t="n">
        <v>3963.01</v>
      </c>
      <c r="J1018" s="101"/>
      <c r="K1018" s="101" t="n">
        <v>6427.01</v>
      </c>
      <c r="L1018" s="101"/>
      <c r="M1018" s="101" t="n">
        <v>13368.01</v>
      </c>
      <c r="N1018" s="101" t="n">
        <v>24464.01</v>
      </c>
      <c r="O1018" s="101"/>
      <c r="P1018" s="101"/>
      <c r="Q1018" s="101" t="n">
        <v>10953.01</v>
      </c>
      <c r="R1018" s="101"/>
      <c r="S1018" s="101"/>
      <c r="T1018" s="101"/>
      <c r="U1018" s="101"/>
      <c r="V1018" s="101"/>
      <c r="W1018" s="101"/>
      <c r="X1018" s="101"/>
      <c r="Y1018" s="101"/>
      <c r="Z1018" s="101"/>
      <c r="AA1018" s="101"/>
    </row>
    <row r="1019" customFormat="false" ht="15.75" hidden="false" customHeight="true" outlineLevel="0" collapsed="false">
      <c r="A1019" s="101"/>
      <c r="B1019" s="101" t="n">
        <v>25</v>
      </c>
      <c r="C1019" s="101" t="n">
        <v>61</v>
      </c>
      <c r="D1019" s="101" t="n">
        <v>36</v>
      </c>
      <c r="E1019" s="101" t="n">
        <v>97</v>
      </c>
      <c r="F1019" s="101" t="s">
        <v>258</v>
      </c>
      <c r="G1019" s="101" t="str">
        <f aca="false">E1019&amp;""&amp;F1019</f>
        <v>97Kr</v>
      </c>
      <c r="H1019" s="101" t="n">
        <v>-47423.491</v>
      </c>
      <c r="I1019" s="101" t="n">
        <v>2415.13</v>
      </c>
      <c r="J1019" s="101" t="n">
        <v>16549.01</v>
      </c>
      <c r="K1019" s="101" t="n">
        <v>7407.21</v>
      </c>
      <c r="L1019" s="101" t="n">
        <v>31542.01</v>
      </c>
      <c r="M1019" s="101" t="n">
        <v>11095.629</v>
      </c>
      <c r="N1019" s="101" t="n">
        <v>21158.72</v>
      </c>
      <c r="O1019" s="101" t="n">
        <v>-9133.01</v>
      </c>
      <c r="P1019" s="101"/>
      <c r="Q1019" s="101" t="n">
        <v>5859.55</v>
      </c>
      <c r="R1019" s="101"/>
      <c r="S1019" s="101"/>
      <c r="T1019" s="101"/>
      <c r="U1019" s="101"/>
      <c r="V1019" s="101"/>
      <c r="W1019" s="101"/>
      <c r="X1019" s="101"/>
      <c r="Y1019" s="101"/>
      <c r="Z1019" s="101"/>
      <c r="AA1019" s="101"/>
    </row>
    <row r="1020" customFormat="false" ht="15.75" hidden="false" customHeight="true" outlineLevel="0" collapsed="false">
      <c r="A1020" s="101"/>
      <c r="B1020" s="101" t="n">
        <v>23</v>
      </c>
      <c r="C1020" s="101" t="n">
        <v>60</v>
      </c>
      <c r="D1020" s="101" t="n">
        <v>37</v>
      </c>
      <c r="E1020" s="101" t="n">
        <v>97</v>
      </c>
      <c r="F1020" s="101" t="s">
        <v>259</v>
      </c>
      <c r="G1020" s="101" t="str">
        <f aca="false">E1020&amp;""&amp;F1020</f>
        <v>97Rb</v>
      </c>
      <c r="H1020" s="101" t="n">
        <v>-58519.121</v>
      </c>
      <c r="I1020" s="101" t="n">
        <v>5236.08</v>
      </c>
      <c r="J1020" s="101" t="n">
        <v>12728.41</v>
      </c>
      <c r="K1020" s="101" t="n">
        <v>8767.87</v>
      </c>
      <c r="L1020" s="101" t="n">
        <v>29326.01</v>
      </c>
      <c r="M1020" s="101" t="n">
        <v>10063.093</v>
      </c>
      <c r="N1020" s="101" t="n">
        <v>17608.06</v>
      </c>
      <c r="O1020" s="101" t="n">
        <v>-7973.7</v>
      </c>
      <c r="P1020" s="101" t="n">
        <v>-27645.01</v>
      </c>
      <c r="Q1020" s="101" t="n">
        <v>6339.42</v>
      </c>
      <c r="R1020" s="101"/>
      <c r="S1020" s="101"/>
      <c r="T1020" s="101"/>
      <c r="U1020" s="101"/>
      <c r="V1020" s="101"/>
      <c r="W1020" s="101"/>
      <c r="X1020" s="101"/>
      <c r="Y1020" s="101"/>
      <c r="Z1020" s="101"/>
      <c r="AA1020" s="101"/>
    </row>
    <row r="1021" customFormat="false" ht="15.75" hidden="false" customHeight="true" outlineLevel="0" collapsed="false">
      <c r="A1021" s="101"/>
      <c r="B1021" s="101" t="n">
        <v>21</v>
      </c>
      <c r="C1021" s="101" t="n">
        <v>59</v>
      </c>
      <c r="D1021" s="101" t="n">
        <v>38</v>
      </c>
      <c r="E1021" s="101" t="n">
        <v>97</v>
      </c>
      <c r="F1021" s="101" t="s">
        <v>260</v>
      </c>
      <c r="G1021" s="101" t="str">
        <f aca="false">E1021&amp;""&amp;F1021</f>
        <v>97Sr</v>
      </c>
      <c r="H1021" s="101" t="n">
        <v>-68582.214</v>
      </c>
      <c r="I1021" s="101" t="n">
        <v>3723.68</v>
      </c>
      <c r="J1021" s="101" t="n">
        <v>14516.82</v>
      </c>
      <c r="K1021" s="101" t="n">
        <v>9602.6</v>
      </c>
      <c r="L1021" s="101" t="n">
        <v>27001.24</v>
      </c>
      <c r="M1021" s="101" t="n">
        <v>7544.965</v>
      </c>
      <c r="N1021" s="101" t="n">
        <v>14366.2</v>
      </c>
      <c r="O1021" s="101" t="n">
        <v>-6871.14</v>
      </c>
      <c r="P1021" s="101" t="n">
        <v>-22791.51</v>
      </c>
      <c r="Q1021" s="101" t="n">
        <v>1688.06</v>
      </c>
      <c r="R1021" s="101"/>
      <c r="S1021" s="101"/>
      <c r="T1021" s="101"/>
      <c r="U1021" s="101"/>
      <c r="V1021" s="101"/>
      <c r="W1021" s="101"/>
      <c r="X1021" s="101"/>
      <c r="Y1021" s="101"/>
      <c r="Z1021" s="101"/>
      <c r="AA1021" s="101"/>
    </row>
    <row r="1022" customFormat="false" ht="15.75" hidden="false" customHeight="true" outlineLevel="0" collapsed="false">
      <c r="A1022" s="101"/>
      <c r="B1022" s="101" t="n">
        <v>19</v>
      </c>
      <c r="C1022" s="101" t="n">
        <v>58</v>
      </c>
      <c r="D1022" s="101" t="n">
        <v>39</v>
      </c>
      <c r="E1022" s="101" t="n">
        <v>97</v>
      </c>
      <c r="F1022" s="101" t="s">
        <v>261</v>
      </c>
      <c r="G1022" s="101" t="str">
        <f aca="false">E1022&amp;""&amp;F1022</f>
        <v>97Y</v>
      </c>
      <c r="H1022" s="101" t="n">
        <v>-76127.179</v>
      </c>
      <c r="I1022" s="101" t="n">
        <v>5856.9</v>
      </c>
      <c r="J1022" s="101" t="n">
        <v>10486.29</v>
      </c>
      <c r="K1022" s="101" t="n">
        <v>11058.49</v>
      </c>
      <c r="L1022" s="101" t="n">
        <v>24811.24</v>
      </c>
      <c r="M1022" s="101" t="n">
        <v>6821.237</v>
      </c>
      <c r="N1022" s="101" t="n">
        <v>9480.91</v>
      </c>
      <c r="O1022" s="101" t="n">
        <v>-5932.14</v>
      </c>
      <c r="P1022" s="101" t="n">
        <v>-22061.79</v>
      </c>
      <c r="Q1022" s="101" t="n">
        <v>1246.11</v>
      </c>
      <c r="R1022" s="101"/>
      <c r="S1022" s="101"/>
      <c r="T1022" s="101"/>
      <c r="U1022" s="101"/>
      <c r="V1022" s="101"/>
      <c r="W1022" s="101"/>
      <c r="X1022" s="101"/>
      <c r="Y1022" s="101"/>
      <c r="Z1022" s="101"/>
      <c r="AA1022" s="101"/>
    </row>
    <row r="1023" customFormat="false" ht="15.75" hidden="false" customHeight="true" outlineLevel="0" collapsed="false">
      <c r="A1023" s="101"/>
      <c r="B1023" s="101" t="n">
        <v>17</v>
      </c>
      <c r="C1023" s="101" t="n">
        <v>57</v>
      </c>
      <c r="D1023" s="101" t="n">
        <v>40</v>
      </c>
      <c r="E1023" s="101" t="n">
        <v>97</v>
      </c>
      <c r="F1023" s="101" t="s">
        <v>262</v>
      </c>
      <c r="G1023" s="101" t="str">
        <f aca="false">E1023&amp;""&amp;F1023</f>
        <v>97Zr</v>
      </c>
      <c r="H1023" s="101" t="n">
        <v>-82948.417</v>
      </c>
      <c r="I1023" s="101" t="n">
        <v>5575.12</v>
      </c>
      <c r="J1023" s="101" t="n">
        <v>11895.79</v>
      </c>
      <c r="K1023" s="101" t="n">
        <v>13429.49</v>
      </c>
      <c r="L1023" s="101" t="n">
        <v>22404.11</v>
      </c>
      <c r="M1023" s="101" t="n">
        <v>2659.671</v>
      </c>
      <c r="N1023" s="101" t="n">
        <v>4595.14</v>
      </c>
      <c r="O1023" s="101" t="n">
        <v>-5287.42</v>
      </c>
      <c r="P1023" s="101" t="n">
        <v>-17307.53</v>
      </c>
      <c r="Q1023" s="101" t="n">
        <v>-5412.91</v>
      </c>
      <c r="R1023" s="101"/>
      <c r="S1023" s="101"/>
      <c r="T1023" s="101"/>
      <c r="U1023" s="101"/>
      <c r="V1023" s="101"/>
      <c r="W1023" s="101"/>
      <c r="X1023" s="101"/>
      <c r="Y1023" s="101"/>
      <c r="Z1023" s="101"/>
      <c r="AA1023" s="101"/>
    </row>
    <row r="1024" customFormat="false" ht="15.75" hidden="false" customHeight="true" outlineLevel="0" collapsed="false">
      <c r="A1024" s="101"/>
      <c r="B1024" s="101" t="n">
        <v>15</v>
      </c>
      <c r="C1024" s="101" t="n">
        <v>56</v>
      </c>
      <c r="D1024" s="101" t="n">
        <v>41</v>
      </c>
      <c r="E1024" s="101" t="n">
        <v>97</v>
      </c>
      <c r="F1024" s="101" t="s">
        <v>263</v>
      </c>
      <c r="G1024" s="101" t="str">
        <f aca="false">E1024&amp;""&amp;F1024</f>
        <v>97Nb</v>
      </c>
      <c r="H1024" s="101" t="n">
        <v>-85608.088</v>
      </c>
      <c r="I1024" s="101" t="n">
        <v>8072.58</v>
      </c>
      <c r="J1024" s="101" t="n">
        <v>7452.45</v>
      </c>
      <c r="K1024" s="101" t="n">
        <v>14965.67</v>
      </c>
      <c r="L1024" s="101" t="n">
        <v>18974.71</v>
      </c>
      <c r="M1024" s="101" t="n">
        <v>1935.471</v>
      </c>
      <c r="N1024" s="101" t="n">
        <v>1610.76</v>
      </c>
      <c r="O1024" s="101" t="n">
        <v>-3805.35</v>
      </c>
      <c r="P1024" s="101" t="n">
        <v>-14555.47</v>
      </c>
      <c r="Q1024" s="101" t="n">
        <v>-4885.78</v>
      </c>
      <c r="R1024" s="101"/>
      <c r="S1024" s="101"/>
      <c r="T1024" s="101"/>
      <c r="U1024" s="101"/>
      <c r="V1024" s="101"/>
      <c r="W1024" s="101"/>
      <c r="X1024" s="101"/>
      <c r="Y1024" s="101"/>
      <c r="Z1024" s="101"/>
      <c r="AA1024" s="101"/>
    </row>
    <row r="1025" customFormat="false" ht="15.75" hidden="false" customHeight="true" outlineLevel="0" collapsed="false">
      <c r="A1025" s="101"/>
      <c r="B1025" s="101" t="n">
        <v>13</v>
      </c>
      <c r="C1025" s="101" t="n">
        <v>55</v>
      </c>
      <c r="D1025" s="101" t="n">
        <v>42</v>
      </c>
      <c r="E1025" s="101" t="n">
        <v>97</v>
      </c>
      <c r="F1025" s="101" t="s">
        <v>264</v>
      </c>
      <c r="G1025" s="101" t="str">
        <f aca="false">E1025&amp;""&amp;F1025</f>
        <v>97Mo</v>
      </c>
      <c r="H1025" s="101" t="n">
        <v>-87543.559</v>
      </c>
      <c r="I1025" s="101" t="n">
        <v>6821.25</v>
      </c>
      <c r="J1025" s="101" t="n">
        <v>9225.7</v>
      </c>
      <c r="K1025" s="101" t="n">
        <v>15975.57</v>
      </c>
      <c r="L1025" s="101" t="n">
        <v>16459.94</v>
      </c>
      <c r="M1025" s="101" t="n">
        <v>-324.708</v>
      </c>
      <c r="N1025" s="101" t="n">
        <v>-1424.26</v>
      </c>
      <c r="O1025" s="101" t="n">
        <v>-2845.79</v>
      </c>
      <c r="P1025" s="101" t="n">
        <v>-9387.92</v>
      </c>
      <c r="Q1025" s="101" t="n">
        <v>-9794.49</v>
      </c>
      <c r="R1025" s="101"/>
      <c r="S1025" s="101"/>
      <c r="T1025" s="101"/>
      <c r="U1025" s="101"/>
      <c r="V1025" s="101"/>
      <c r="W1025" s="101"/>
      <c r="X1025" s="101"/>
      <c r="Y1025" s="101"/>
      <c r="Z1025" s="101"/>
      <c r="AA1025" s="101"/>
    </row>
    <row r="1026" customFormat="false" ht="15.75" hidden="false" customHeight="true" outlineLevel="0" collapsed="false">
      <c r="A1026" s="101"/>
      <c r="B1026" s="101" t="n">
        <v>11</v>
      </c>
      <c r="C1026" s="101" t="n">
        <v>54</v>
      </c>
      <c r="D1026" s="101" t="n">
        <v>43</v>
      </c>
      <c r="E1026" s="101" t="n">
        <v>97</v>
      </c>
      <c r="F1026" s="101" t="s">
        <v>265</v>
      </c>
      <c r="G1026" s="101" t="str">
        <f aca="false">E1026&amp;""&amp;F1026</f>
        <v>97Tc</v>
      </c>
      <c r="H1026" s="101" t="n">
        <v>-87218.851</v>
      </c>
      <c r="I1026" s="101" t="n">
        <v>9469.78</v>
      </c>
      <c r="J1026" s="101" t="n">
        <v>5714.2</v>
      </c>
      <c r="K1026" s="101" t="n">
        <v>17341.38</v>
      </c>
      <c r="L1026" s="101" t="n">
        <v>15011.74</v>
      </c>
      <c r="M1026" s="101" t="n">
        <v>-1099.548</v>
      </c>
      <c r="N1026" s="101" t="n">
        <v>-4622.55</v>
      </c>
      <c r="O1026" s="101" t="n">
        <v>-2430.78</v>
      </c>
      <c r="P1026" s="101" t="n">
        <v>-8901</v>
      </c>
      <c r="Q1026" s="101" t="n">
        <v>-9211.05</v>
      </c>
      <c r="R1026" s="101"/>
      <c r="S1026" s="101"/>
      <c r="T1026" s="101"/>
      <c r="U1026" s="101"/>
      <c r="V1026" s="101"/>
      <c r="W1026" s="101"/>
      <c r="X1026" s="101"/>
      <c r="Y1026" s="101"/>
      <c r="Z1026" s="101"/>
      <c r="AA1026" s="101"/>
    </row>
    <row r="1027" customFormat="false" ht="15.75" hidden="false" customHeight="true" outlineLevel="0" collapsed="false">
      <c r="A1027" s="101"/>
      <c r="B1027" s="101" t="n">
        <v>9</v>
      </c>
      <c r="C1027" s="101" t="n">
        <v>53</v>
      </c>
      <c r="D1027" s="101" t="n">
        <v>44</v>
      </c>
      <c r="E1027" s="101" t="n">
        <v>97</v>
      </c>
      <c r="F1027" s="101" t="s">
        <v>266</v>
      </c>
      <c r="G1027" s="101" t="str">
        <f aca="false">E1027&amp;""&amp;F1027</f>
        <v>97Ru</v>
      </c>
      <c r="H1027" s="101" t="n">
        <v>-86119.303</v>
      </c>
      <c r="I1027" s="101" t="n">
        <v>8111.5</v>
      </c>
      <c r="J1027" s="101" t="n">
        <v>7587.89</v>
      </c>
      <c r="K1027" s="101" t="n">
        <v>18805.44</v>
      </c>
      <c r="L1027" s="101" t="n">
        <v>12986.62</v>
      </c>
      <c r="M1027" s="101" t="n">
        <v>-3523</v>
      </c>
      <c r="N1027" s="101" t="n">
        <v>-8313.46</v>
      </c>
      <c r="O1027" s="101" t="n">
        <v>-1737.9</v>
      </c>
      <c r="P1027" s="101" t="n">
        <v>-4614.65</v>
      </c>
      <c r="Q1027" s="101" t="n">
        <v>-14504.15</v>
      </c>
      <c r="R1027" s="101"/>
      <c r="S1027" s="101"/>
      <c r="T1027" s="101"/>
      <c r="U1027" s="101"/>
      <c r="V1027" s="101"/>
      <c r="W1027" s="101"/>
      <c r="X1027" s="101"/>
      <c r="Y1027" s="101"/>
      <c r="Z1027" s="101"/>
      <c r="AA1027" s="101"/>
    </row>
    <row r="1028" customFormat="false" ht="15.75" hidden="false" customHeight="true" outlineLevel="0" collapsed="false">
      <c r="A1028" s="101"/>
      <c r="B1028" s="101" t="n">
        <v>7</v>
      </c>
      <c r="C1028" s="101" t="n">
        <v>52</v>
      </c>
      <c r="D1028" s="101" t="n">
        <v>45</v>
      </c>
      <c r="E1028" s="101" t="n">
        <v>97</v>
      </c>
      <c r="F1028" s="101" t="s">
        <v>267</v>
      </c>
      <c r="G1028" s="101" t="str">
        <f aca="false">E1028&amp;""&amp;F1028</f>
        <v>97Rh</v>
      </c>
      <c r="H1028" s="101" t="n">
        <v>-82596.303</v>
      </c>
      <c r="I1028" s="101" t="n">
        <v>10981.15</v>
      </c>
      <c r="J1028" s="101" t="n">
        <v>3806.15</v>
      </c>
      <c r="K1028" s="101" t="n">
        <v>20398.33</v>
      </c>
      <c r="L1028" s="101" t="n">
        <v>11154.14</v>
      </c>
      <c r="M1028" s="101" t="n">
        <v>-4790.461</v>
      </c>
      <c r="N1028" s="101" t="n">
        <v>-11770.46</v>
      </c>
      <c r="O1028" s="101" t="n">
        <v>-1415.86</v>
      </c>
      <c r="P1028" s="101" t="n">
        <v>-4064.89</v>
      </c>
      <c r="Q1028" s="101" t="n">
        <v>-14485.46</v>
      </c>
      <c r="R1028" s="101"/>
      <c r="S1028" s="101"/>
      <c r="T1028" s="101"/>
      <c r="U1028" s="101"/>
      <c r="V1028" s="101"/>
      <c r="W1028" s="101"/>
      <c r="X1028" s="101"/>
      <c r="Y1028" s="101"/>
      <c r="Z1028" s="101"/>
      <c r="AA1028" s="101"/>
    </row>
    <row r="1029" customFormat="false" ht="15.75" hidden="false" customHeight="true" outlineLevel="0" collapsed="false">
      <c r="A1029" s="101"/>
      <c r="B1029" s="101" t="n">
        <v>5</v>
      </c>
      <c r="C1029" s="101" t="n">
        <v>51</v>
      </c>
      <c r="D1029" s="101" t="n">
        <v>46</v>
      </c>
      <c r="E1029" s="101" t="n">
        <v>97</v>
      </c>
      <c r="F1029" s="101" t="s">
        <v>268</v>
      </c>
      <c r="G1029" s="101" t="str">
        <f aca="false">E1029&amp;""&amp;F1029</f>
        <v>97Pd</v>
      </c>
      <c r="H1029" s="101" t="n">
        <v>-77805.842</v>
      </c>
      <c r="I1029" s="101" t="n">
        <v>9695</v>
      </c>
      <c r="J1029" s="101" t="n">
        <v>5408.34</v>
      </c>
      <c r="K1029" s="101" t="n">
        <v>23983.81</v>
      </c>
      <c r="L1029" s="101" t="n">
        <v>8927.29</v>
      </c>
      <c r="M1029" s="101" t="n">
        <v>-6980</v>
      </c>
      <c r="N1029" s="101" t="n">
        <v>-17352.01</v>
      </c>
      <c r="O1029" s="101" t="n">
        <v>-3014.05</v>
      </c>
      <c r="P1029" s="101" t="n">
        <v>984.31</v>
      </c>
      <c r="Q1029" s="101" t="n">
        <v>-21365.52</v>
      </c>
      <c r="R1029" s="101"/>
      <c r="S1029" s="101"/>
      <c r="T1029" s="101"/>
      <c r="U1029" s="101"/>
      <c r="V1029" s="101"/>
      <c r="W1029" s="101"/>
      <c r="X1029" s="101"/>
      <c r="Y1029" s="101"/>
      <c r="Z1029" s="101"/>
      <c r="AA1029" s="101"/>
    </row>
    <row r="1030" customFormat="false" ht="15.75" hidden="false" customHeight="true" outlineLevel="0" collapsed="false">
      <c r="A1030" s="101"/>
      <c r="B1030" s="101" t="n">
        <v>3</v>
      </c>
      <c r="C1030" s="101" t="n">
        <v>50</v>
      </c>
      <c r="D1030" s="101" t="n">
        <v>47</v>
      </c>
      <c r="E1030" s="101" t="n">
        <v>97</v>
      </c>
      <c r="F1030" s="101" t="s">
        <v>269</v>
      </c>
      <c r="G1030" s="101" t="str">
        <f aca="false">E1030&amp;""&amp;F1030</f>
        <v>97Ag</v>
      </c>
      <c r="H1030" s="101" t="n">
        <v>-70825.842</v>
      </c>
      <c r="I1030" s="101" t="n">
        <v>14385.52</v>
      </c>
      <c r="J1030" s="101" t="n">
        <v>1932.65</v>
      </c>
      <c r="K1030" s="101" t="n">
        <v>27371.01</v>
      </c>
      <c r="L1030" s="101" t="n">
        <v>7063.18</v>
      </c>
      <c r="M1030" s="101" t="n">
        <v>-10372.01</v>
      </c>
      <c r="N1030" s="101" t="n">
        <v>-23636.01</v>
      </c>
      <c r="O1030" s="101" t="n">
        <v>-4238.96</v>
      </c>
      <c r="P1030" s="101" t="n">
        <v>1571.66</v>
      </c>
      <c r="Q1030" s="101" t="n">
        <v>-23324.01</v>
      </c>
      <c r="R1030" s="101"/>
      <c r="S1030" s="101"/>
      <c r="T1030" s="101"/>
      <c r="U1030" s="101"/>
      <c r="V1030" s="101"/>
      <c r="W1030" s="101"/>
      <c r="X1030" s="101"/>
      <c r="Y1030" s="101"/>
      <c r="Z1030" s="101"/>
      <c r="AA1030" s="101"/>
    </row>
    <row r="1031" customFormat="false" ht="15.75" hidden="false" customHeight="true" outlineLevel="0" collapsed="false">
      <c r="A1031" s="101"/>
      <c r="B1031" s="101" t="n">
        <v>1</v>
      </c>
      <c r="C1031" s="101" t="n">
        <v>49</v>
      </c>
      <c r="D1031" s="101" t="n">
        <v>48</v>
      </c>
      <c r="E1031" s="101" t="n">
        <v>97</v>
      </c>
      <c r="F1031" s="101" t="s">
        <v>270</v>
      </c>
      <c r="G1031" s="101" t="str">
        <f aca="false">E1031&amp;""&amp;F1031</f>
        <v>97Cd</v>
      </c>
      <c r="H1031" s="101" t="n">
        <v>-60454.01</v>
      </c>
      <c r="I1031" s="101" t="n">
        <v>12952.01</v>
      </c>
      <c r="J1031" s="101" t="n">
        <v>3231.01</v>
      </c>
      <c r="K1031" s="101" t="n">
        <v>29966.01</v>
      </c>
      <c r="L1031" s="101" t="n">
        <v>5067.01</v>
      </c>
      <c r="M1031" s="101" t="n">
        <v>-13264.01</v>
      </c>
      <c r="N1031" s="101"/>
      <c r="O1031" s="101" t="n">
        <v>-3739.01</v>
      </c>
      <c r="P1031" s="101" t="n">
        <v>8439.01</v>
      </c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  <c r="AA1031" s="101"/>
    </row>
    <row r="1032" customFormat="false" ht="15.75" hidden="false" customHeight="true" outlineLevel="0" collapsed="false">
      <c r="A1032" s="101"/>
      <c r="B1032" s="101" t="n">
        <v>-1</v>
      </c>
      <c r="C1032" s="101" t="n">
        <v>48</v>
      </c>
      <c r="D1032" s="101" t="n">
        <v>49</v>
      </c>
      <c r="E1032" s="101" t="n">
        <v>97</v>
      </c>
      <c r="F1032" s="101" t="s">
        <v>271</v>
      </c>
      <c r="G1032" s="101" t="str">
        <f aca="false">E1032&amp;""&amp;F1032</f>
        <v>97In</v>
      </c>
      <c r="H1032" s="101" t="n">
        <v>-47189.01</v>
      </c>
      <c r="I1032" s="101"/>
      <c r="J1032" s="101" t="n">
        <v>-1094.01</v>
      </c>
      <c r="K1032" s="101"/>
      <c r="L1032" s="101" t="n">
        <v>2170.01</v>
      </c>
      <c r="M1032" s="101"/>
      <c r="N1032" s="101"/>
      <c r="O1032" s="101" t="n">
        <v>-3347.01</v>
      </c>
      <c r="P1032" s="101" t="n">
        <v>10033.01</v>
      </c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  <c r="AA1032" s="101"/>
    </row>
    <row r="1033" customFormat="false" ht="15.75" hidden="false" customHeight="true" outlineLevel="0" collapsed="false">
      <c r="A1033" s="101"/>
      <c r="B1033" s="101" t="n">
        <v>28</v>
      </c>
      <c r="C1033" s="101" t="n">
        <v>63</v>
      </c>
      <c r="D1033" s="101" t="n">
        <v>35</v>
      </c>
      <c r="E1033" s="101" t="n">
        <v>98</v>
      </c>
      <c r="F1033" s="101" t="s">
        <v>257</v>
      </c>
      <c r="G1033" s="101" t="str">
        <f aca="false">E1033&amp;""&amp;F1033</f>
        <v>98Br</v>
      </c>
      <c r="H1033" s="101" t="n">
        <v>-28448.01</v>
      </c>
      <c r="I1033" s="101" t="n">
        <v>2464.01</v>
      </c>
      <c r="J1033" s="101"/>
      <c r="K1033" s="101" t="n">
        <v>6427.01</v>
      </c>
      <c r="L1033" s="101"/>
      <c r="M1033" s="101" t="n">
        <v>15863.01</v>
      </c>
      <c r="N1033" s="101" t="n">
        <v>25871.01</v>
      </c>
      <c r="O1033" s="101"/>
      <c r="P1033" s="101"/>
      <c r="Q1033" s="101" t="n">
        <v>10904.01</v>
      </c>
      <c r="R1033" s="101"/>
      <c r="S1033" s="101"/>
      <c r="T1033" s="101"/>
      <c r="U1033" s="101"/>
      <c r="V1033" s="101"/>
      <c r="W1033" s="101"/>
      <c r="X1033" s="101"/>
      <c r="Y1033" s="101"/>
      <c r="Z1033" s="101"/>
      <c r="AA1033" s="101"/>
    </row>
    <row r="1034" customFormat="false" ht="15.75" hidden="false" customHeight="true" outlineLevel="0" collapsed="false">
      <c r="A1034" s="101"/>
      <c r="B1034" s="101" t="n">
        <v>26</v>
      </c>
      <c r="C1034" s="101" t="n">
        <v>62</v>
      </c>
      <c r="D1034" s="101" t="n">
        <v>36</v>
      </c>
      <c r="E1034" s="101" t="n">
        <v>98</v>
      </c>
      <c r="F1034" s="101" t="s">
        <v>258</v>
      </c>
      <c r="G1034" s="101" t="str">
        <f aca="false">E1034&amp;""&amp;F1034</f>
        <v>98Kr</v>
      </c>
      <c r="H1034" s="101" t="n">
        <v>-44311.01</v>
      </c>
      <c r="I1034" s="101" t="n">
        <v>4959.01</v>
      </c>
      <c r="J1034" s="101" t="n">
        <v>17545.01</v>
      </c>
      <c r="K1034" s="101" t="n">
        <v>7374.01</v>
      </c>
      <c r="L1034" s="101"/>
      <c r="M1034" s="101" t="n">
        <v>10007.01</v>
      </c>
      <c r="N1034" s="101" t="n">
        <v>22115.01</v>
      </c>
      <c r="O1034" s="101" t="n">
        <v>-9933.01</v>
      </c>
      <c r="P1034" s="101"/>
      <c r="Q1034" s="101" t="n">
        <v>6137.01</v>
      </c>
      <c r="R1034" s="101"/>
      <c r="S1034" s="101"/>
      <c r="T1034" s="101"/>
      <c r="U1034" s="101"/>
      <c r="V1034" s="101"/>
      <c r="W1034" s="101"/>
      <c r="X1034" s="101"/>
      <c r="Y1034" s="101"/>
      <c r="Z1034" s="101"/>
      <c r="AA1034" s="101"/>
    </row>
    <row r="1035" customFormat="false" ht="15.75" hidden="false" customHeight="true" outlineLevel="0" collapsed="false">
      <c r="A1035" s="101"/>
      <c r="B1035" s="101" t="n">
        <v>24</v>
      </c>
      <c r="C1035" s="101" t="n">
        <v>61</v>
      </c>
      <c r="D1035" s="101" t="n">
        <v>37</v>
      </c>
      <c r="E1035" s="101" t="n">
        <v>98</v>
      </c>
      <c r="F1035" s="101" t="s">
        <v>259</v>
      </c>
      <c r="G1035" s="101" t="str">
        <f aca="false">E1035&amp;""&amp;F1035</f>
        <v>98Rb</v>
      </c>
      <c r="H1035" s="101" t="n">
        <v>-54318.333</v>
      </c>
      <c r="I1035" s="101" t="n">
        <v>3870.53</v>
      </c>
      <c r="J1035" s="101" t="n">
        <v>14183.81</v>
      </c>
      <c r="K1035" s="101" t="n">
        <v>9106.61</v>
      </c>
      <c r="L1035" s="101" t="n">
        <v>30733.01</v>
      </c>
      <c r="M1035" s="101" t="n">
        <v>12107.643</v>
      </c>
      <c r="N1035" s="101" t="n">
        <v>17982.26</v>
      </c>
      <c r="O1035" s="101" t="n">
        <v>-9144.01</v>
      </c>
      <c r="P1035" s="101" t="n">
        <v>-27552.01</v>
      </c>
      <c r="Q1035" s="101" t="n">
        <v>6192.56</v>
      </c>
      <c r="R1035" s="101"/>
      <c r="S1035" s="101"/>
      <c r="T1035" s="101"/>
      <c r="U1035" s="101"/>
      <c r="V1035" s="101"/>
      <c r="W1035" s="101"/>
      <c r="X1035" s="101"/>
      <c r="Y1035" s="101"/>
      <c r="Z1035" s="101"/>
      <c r="AA1035" s="101"/>
    </row>
    <row r="1036" customFormat="false" ht="15.75" hidden="false" customHeight="true" outlineLevel="0" collapsed="false">
      <c r="A1036" s="101"/>
      <c r="B1036" s="101" t="n">
        <v>22</v>
      </c>
      <c r="C1036" s="101" t="n">
        <v>60</v>
      </c>
      <c r="D1036" s="101" t="n">
        <v>38</v>
      </c>
      <c r="E1036" s="101" t="n">
        <v>98</v>
      </c>
      <c r="F1036" s="101" t="s">
        <v>260</v>
      </c>
      <c r="G1036" s="101" t="str">
        <f aca="false">E1036&amp;""&amp;F1036</f>
        <v>98Sr</v>
      </c>
      <c r="H1036" s="101" t="n">
        <v>-66425.976</v>
      </c>
      <c r="I1036" s="101" t="n">
        <v>5915.08</v>
      </c>
      <c r="J1036" s="101" t="n">
        <v>15195.83</v>
      </c>
      <c r="K1036" s="101" t="n">
        <v>9638.75</v>
      </c>
      <c r="L1036" s="101" t="n">
        <v>27924.24</v>
      </c>
      <c r="M1036" s="101" t="n">
        <v>5874.614</v>
      </c>
      <c r="N1036" s="101" t="n">
        <v>14866.54</v>
      </c>
      <c r="O1036" s="101" t="n">
        <v>-7503.12</v>
      </c>
      <c r="P1036" s="101" t="n">
        <v>-26291.45</v>
      </c>
      <c r="Q1036" s="101" t="n">
        <v>1629.89</v>
      </c>
      <c r="R1036" s="101"/>
      <c r="S1036" s="101"/>
      <c r="T1036" s="101"/>
      <c r="U1036" s="101"/>
      <c r="V1036" s="101"/>
      <c r="W1036" s="101"/>
      <c r="X1036" s="101"/>
      <c r="Y1036" s="101"/>
      <c r="Z1036" s="101"/>
      <c r="AA1036" s="101"/>
    </row>
    <row r="1037" customFormat="false" ht="15.75" hidden="false" customHeight="true" outlineLevel="0" collapsed="false">
      <c r="A1037" s="101"/>
      <c r="B1037" s="101" t="n">
        <v>20</v>
      </c>
      <c r="C1037" s="101" t="n">
        <v>59</v>
      </c>
      <c r="D1037" s="101" t="n">
        <v>39</v>
      </c>
      <c r="E1037" s="101" t="n">
        <v>98</v>
      </c>
      <c r="F1037" s="101" t="s">
        <v>261</v>
      </c>
      <c r="G1037" s="101" t="str">
        <f aca="false">E1037&amp;""&amp;F1037</f>
        <v>98Y</v>
      </c>
      <c r="H1037" s="101" t="n">
        <v>-72300.59</v>
      </c>
      <c r="I1037" s="101" t="n">
        <v>4244.73</v>
      </c>
      <c r="J1037" s="101" t="n">
        <v>11007.35</v>
      </c>
      <c r="K1037" s="101" t="n">
        <v>10101.63</v>
      </c>
      <c r="L1037" s="101" t="n">
        <v>25524.17</v>
      </c>
      <c r="M1037" s="101" t="n">
        <v>8991.924</v>
      </c>
      <c r="N1037" s="101" t="n">
        <v>11229.78</v>
      </c>
      <c r="O1037" s="101" t="n">
        <v>-6162.72</v>
      </c>
      <c r="P1037" s="101" t="n">
        <v>-21070.44</v>
      </c>
      <c r="Q1037" s="101" t="n">
        <v>2576.51</v>
      </c>
      <c r="R1037" s="101"/>
      <c r="S1037" s="101"/>
      <c r="T1037" s="101"/>
      <c r="U1037" s="101"/>
      <c r="V1037" s="101"/>
      <c r="W1037" s="101"/>
      <c r="X1037" s="101"/>
      <c r="Y1037" s="101"/>
      <c r="Z1037" s="101"/>
      <c r="AA1037" s="101"/>
    </row>
    <row r="1038" customFormat="false" ht="15.75" hidden="false" customHeight="true" outlineLevel="0" collapsed="false">
      <c r="A1038" s="101"/>
      <c r="B1038" s="101" t="n">
        <v>18</v>
      </c>
      <c r="C1038" s="101" t="n">
        <v>58</v>
      </c>
      <c r="D1038" s="101" t="n">
        <v>40</v>
      </c>
      <c r="E1038" s="101" t="n">
        <v>98</v>
      </c>
      <c r="F1038" s="101" t="s">
        <v>262</v>
      </c>
      <c r="G1038" s="101" t="str">
        <f aca="false">E1038&amp;""&amp;F1038</f>
        <v>98Zr</v>
      </c>
      <c r="H1038" s="101" t="n">
        <v>-81292.514</v>
      </c>
      <c r="I1038" s="101" t="n">
        <v>6415.41</v>
      </c>
      <c r="J1038" s="101" t="n">
        <v>12454.31</v>
      </c>
      <c r="K1038" s="101" t="n">
        <v>11990.54</v>
      </c>
      <c r="L1038" s="101" t="n">
        <v>22940.6</v>
      </c>
      <c r="M1038" s="101" t="n">
        <v>2237.851</v>
      </c>
      <c r="N1038" s="101" t="n">
        <v>6822.33</v>
      </c>
      <c r="O1038" s="101" t="n">
        <v>-4871.68</v>
      </c>
      <c r="P1038" s="101" t="n">
        <v>-19999.27</v>
      </c>
      <c r="Q1038" s="101" t="n">
        <v>-3755.74</v>
      </c>
      <c r="R1038" s="101"/>
      <c r="S1038" s="101"/>
      <c r="T1038" s="101"/>
      <c r="U1038" s="101"/>
      <c r="V1038" s="101"/>
      <c r="W1038" s="101"/>
      <c r="X1038" s="101"/>
      <c r="Y1038" s="101"/>
      <c r="Z1038" s="101"/>
      <c r="AA1038" s="101"/>
    </row>
    <row r="1039" customFormat="false" ht="15.75" hidden="false" customHeight="true" outlineLevel="0" collapsed="false">
      <c r="A1039" s="101"/>
      <c r="B1039" s="101" t="n">
        <v>16</v>
      </c>
      <c r="C1039" s="101" t="n">
        <v>57</v>
      </c>
      <c r="D1039" s="101" t="n">
        <v>41</v>
      </c>
      <c r="E1039" s="101" t="n">
        <v>98</v>
      </c>
      <c r="F1039" s="101" t="s">
        <v>263</v>
      </c>
      <c r="G1039" s="101" t="str">
        <f aca="false">E1039&amp;""&amp;F1039</f>
        <v>98Nb</v>
      </c>
      <c r="H1039" s="101" t="n">
        <v>-83530.365</v>
      </c>
      <c r="I1039" s="101" t="n">
        <v>5993.59</v>
      </c>
      <c r="J1039" s="101" t="n">
        <v>7870.92</v>
      </c>
      <c r="K1039" s="101" t="n">
        <v>14066.17</v>
      </c>
      <c r="L1039" s="101" t="n">
        <v>19766.71</v>
      </c>
      <c r="M1039" s="101" t="n">
        <v>4584.477</v>
      </c>
      <c r="N1039" s="101" t="n">
        <v>2900.76</v>
      </c>
      <c r="O1039" s="101" t="n">
        <v>-3602.44</v>
      </c>
      <c r="P1039" s="101" t="n">
        <v>-14692.16</v>
      </c>
      <c r="Q1039" s="101" t="n">
        <v>-4058.12</v>
      </c>
      <c r="R1039" s="101"/>
      <c r="S1039" s="101"/>
      <c r="T1039" s="101"/>
      <c r="U1039" s="101"/>
      <c r="V1039" s="101"/>
      <c r="W1039" s="101"/>
      <c r="X1039" s="101"/>
      <c r="Y1039" s="101"/>
      <c r="Z1039" s="101"/>
      <c r="AA1039" s="101"/>
    </row>
    <row r="1040" customFormat="false" ht="15.75" hidden="false" customHeight="true" outlineLevel="0" collapsed="false">
      <c r="A1040" s="101"/>
      <c r="B1040" s="101" t="n">
        <v>14</v>
      </c>
      <c r="C1040" s="101" t="n">
        <v>56</v>
      </c>
      <c r="D1040" s="101" t="n">
        <v>42</v>
      </c>
      <c r="E1040" s="101" t="n">
        <v>98</v>
      </c>
      <c r="F1040" s="101" t="s">
        <v>264</v>
      </c>
      <c r="G1040" s="101" t="str">
        <f aca="false">E1040&amp;""&amp;F1040</f>
        <v>98Mo</v>
      </c>
      <c r="H1040" s="101" t="n">
        <v>-88114.842</v>
      </c>
      <c r="I1040" s="101" t="n">
        <v>8642.6</v>
      </c>
      <c r="J1040" s="101" t="n">
        <v>9795.72</v>
      </c>
      <c r="K1040" s="101" t="n">
        <v>15463.85</v>
      </c>
      <c r="L1040" s="101" t="n">
        <v>17248.17</v>
      </c>
      <c r="M1040" s="101" t="n">
        <v>-1683.717</v>
      </c>
      <c r="N1040" s="101" t="n">
        <v>109.92</v>
      </c>
      <c r="O1040" s="101" t="n">
        <v>-3268.86</v>
      </c>
      <c r="P1040" s="101" t="n">
        <v>-12455.4</v>
      </c>
      <c r="Q1040" s="101" t="n">
        <v>-8967.31</v>
      </c>
      <c r="R1040" s="101"/>
      <c r="S1040" s="101"/>
      <c r="T1040" s="101"/>
      <c r="U1040" s="101"/>
      <c r="V1040" s="101"/>
      <c r="W1040" s="101"/>
      <c r="X1040" s="101"/>
      <c r="Y1040" s="101"/>
      <c r="Z1040" s="101"/>
      <c r="AA1040" s="101"/>
    </row>
    <row r="1041" customFormat="false" ht="15.75" hidden="false" customHeight="true" outlineLevel="0" collapsed="false">
      <c r="A1041" s="101"/>
      <c r="B1041" s="101" t="n">
        <v>12</v>
      </c>
      <c r="C1041" s="101" t="n">
        <v>55</v>
      </c>
      <c r="D1041" s="101" t="n">
        <v>43</v>
      </c>
      <c r="E1041" s="101" t="n">
        <v>98</v>
      </c>
      <c r="F1041" s="101" t="s">
        <v>265</v>
      </c>
      <c r="G1041" s="101" t="str">
        <f aca="false">E1041&amp;""&amp;F1041</f>
        <v>98Tc</v>
      </c>
      <c r="H1041" s="101" t="n">
        <v>-86431.125</v>
      </c>
      <c r="I1041" s="101" t="n">
        <v>7283.59</v>
      </c>
      <c r="J1041" s="101" t="n">
        <v>6176.54</v>
      </c>
      <c r="K1041" s="101" t="n">
        <v>16753.37</v>
      </c>
      <c r="L1041" s="101" t="n">
        <v>15402.24</v>
      </c>
      <c r="M1041" s="101" t="n">
        <v>1793.64</v>
      </c>
      <c r="N1041" s="101" t="n">
        <v>-3256.01</v>
      </c>
      <c r="O1041" s="101" t="n">
        <v>-2486.83</v>
      </c>
      <c r="P1041" s="101" t="n">
        <v>-8112.01</v>
      </c>
      <c r="Q1041" s="101" t="n">
        <v>-8383.14</v>
      </c>
      <c r="R1041" s="101"/>
      <c r="S1041" s="101"/>
      <c r="T1041" s="101"/>
      <c r="U1041" s="101"/>
      <c r="V1041" s="101"/>
      <c r="W1041" s="101"/>
      <c r="X1041" s="101"/>
      <c r="Y1041" s="101"/>
      <c r="Z1041" s="101"/>
      <c r="AA1041" s="101"/>
    </row>
    <row r="1042" customFormat="false" ht="15.75" hidden="false" customHeight="true" outlineLevel="0" collapsed="false">
      <c r="A1042" s="101"/>
      <c r="B1042" s="101" t="n">
        <v>10</v>
      </c>
      <c r="C1042" s="101" t="n">
        <v>54</v>
      </c>
      <c r="D1042" s="101" t="n">
        <v>44</v>
      </c>
      <c r="E1042" s="101" t="n">
        <v>98</v>
      </c>
      <c r="F1042" s="101" t="s">
        <v>266</v>
      </c>
      <c r="G1042" s="101" t="str">
        <f aca="false">E1042&amp;""&amp;F1042</f>
        <v>98Ru</v>
      </c>
      <c r="H1042" s="101" t="n">
        <v>-88224.765</v>
      </c>
      <c r="I1042" s="101" t="n">
        <v>10176.78</v>
      </c>
      <c r="J1042" s="101" t="n">
        <v>8294.88</v>
      </c>
      <c r="K1042" s="101" t="n">
        <v>18288.28</v>
      </c>
      <c r="L1042" s="101" t="n">
        <v>14009.08</v>
      </c>
      <c r="M1042" s="101" t="n">
        <v>-5049.653</v>
      </c>
      <c r="N1042" s="101" t="n">
        <v>-6903.79</v>
      </c>
      <c r="O1042" s="101" t="n">
        <v>-2236.84</v>
      </c>
      <c r="P1042" s="101" t="n">
        <v>-7970.18</v>
      </c>
      <c r="Q1042" s="101" t="n">
        <v>-13699.78</v>
      </c>
      <c r="R1042" s="101"/>
      <c r="S1042" s="101"/>
      <c r="T1042" s="101"/>
      <c r="U1042" s="101"/>
      <c r="V1042" s="101"/>
      <c r="W1042" s="101"/>
      <c r="X1042" s="101"/>
      <c r="Y1042" s="101"/>
      <c r="Z1042" s="101"/>
      <c r="AA1042" s="101"/>
    </row>
    <row r="1043" customFormat="false" ht="15.75" hidden="false" customHeight="true" outlineLevel="0" collapsed="false">
      <c r="A1043" s="101"/>
      <c r="B1043" s="101" t="n">
        <v>8</v>
      </c>
      <c r="C1043" s="101" t="n">
        <v>53</v>
      </c>
      <c r="D1043" s="101" t="n">
        <v>45</v>
      </c>
      <c r="E1043" s="101" t="n">
        <v>98</v>
      </c>
      <c r="F1043" s="101" t="s">
        <v>267</v>
      </c>
      <c r="G1043" s="101" t="str">
        <f aca="false">E1043&amp;""&amp;F1043</f>
        <v>98Rh</v>
      </c>
      <c r="H1043" s="101" t="n">
        <v>-83175.112</v>
      </c>
      <c r="I1043" s="101" t="n">
        <v>8650.13</v>
      </c>
      <c r="J1043" s="101" t="n">
        <v>4344.78</v>
      </c>
      <c r="K1043" s="101" t="n">
        <v>19631.28</v>
      </c>
      <c r="L1043" s="101" t="n">
        <v>11932.67</v>
      </c>
      <c r="M1043" s="101" t="n">
        <v>-1854.137</v>
      </c>
      <c r="N1043" s="101" t="n">
        <v>-10108.7</v>
      </c>
      <c r="O1043" s="101" t="n">
        <v>-1442.93</v>
      </c>
      <c r="P1043" s="101" t="n">
        <v>-3245.23</v>
      </c>
      <c r="Q1043" s="101" t="n">
        <v>-13440.59</v>
      </c>
      <c r="R1043" s="101"/>
      <c r="S1043" s="101"/>
      <c r="T1043" s="101"/>
      <c r="U1043" s="101"/>
      <c r="V1043" s="101"/>
      <c r="W1043" s="101"/>
      <c r="X1043" s="101"/>
      <c r="Y1043" s="101"/>
      <c r="Z1043" s="101"/>
      <c r="AA1043" s="101"/>
    </row>
    <row r="1044" customFormat="false" ht="15.75" hidden="false" customHeight="true" outlineLevel="0" collapsed="false">
      <c r="A1044" s="101"/>
      <c r="B1044" s="101" t="n">
        <v>6</v>
      </c>
      <c r="C1044" s="101" t="n">
        <v>52</v>
      </c>
      <c r="D1044" s="101" t="n">
        <v>46</v>
      </c>
      <c r="E1044" s="101" t="n">
        <v>98</v>
      </c>
      <c r="F1044" s="101" t="s">
        <v>268</v>
      </c>
      <c r="G1044" s="101" t="str">
        <f aca="false">E1044&amp;""&amp;F1044</f>
        <v>98Pd</v>
      </c>
      <c r="H1044" s="101" t="n">
        <v>-81320.975</v>
      </c>
      <c r="I1044" s="101" t="n">
        <v>11586.45</v>
      </c>
      <c r="J1044" s="101" t="n">
        <v>6013.64</v>
      </c>
      <c r="K1044" s="101" t="n">
        <v>21281.45</v>
      </c>
      <c r="L1044" s="101" t="n">
        <v>9819.79</v>
      </c>
      <c r="M1044" s="101" t="n">
        <v>-8254.56</v>
      </c>
      <c r="N1044" s="101" t="n">
        <v>-13684.56</v>
      </c>
      <c r="O1044" s="101" t="n">
        <v>-1162.3</v>
      </c>
      <c r="P1044" s="101" t="n">
        <v>-2490.64</v>
      </c>
      <c r="Q1044" s="101" t="n">
        <v>-18566.45</v>
      </c>
      <c r="R1044" s="101"/>
      <c r="S1044" s="101"/>
      <c r="T1044" s="101"/>
      <c r="U1044" s="101"/>
      <c r="V1044" s="101"/>
      <c r="W1044" s="101"/>
      <c r="X1044" s="101"/>
      <c r="Y1044" s="101"/>
      <c r="Z1044" s="101"/>
      <c r="AA1044" s="101"/>
    </row>
    <row r="1045" customFormat="false" ht="15.75" hidden="false" customHeight="true" outlineLevel="0" collapsed="false">
      <c r="A1045" s="101"/>
      <c r="B1045" s="101" t="n">
        <v>4</v>
      </c>
      <c r="C1045" s="101" t="n">
        <v>51</v>
      </c>
      <c r="D1045" s="101" t="n">
        <v>47</v>
      </c>
      <c r="E1045" s="101" t="n">
        <v>98</v>
      </c>
      <c r="F1045" s="101" t="s">
        <v>269</v>
      </c>
      <c r="G1045" s="101" t="str">
        <f aca="false">E1045&amp;""&amp;F1045</f>
        <v>98Ag</v>
      </c>
      <c r="H1045" s="101" t="n">
        <v>-73066.415</v>
      </c>
      <c r="I1045" s="101" t="n">
        <v>10311.89</v>
      </c>
      <c r="J1045" s="101" t="n">
        <v>2549.54</v>
      </c>
      <c r="K1045" s="101" t="n">
        <v>24697.41</v>
      </c>
      <c r="L1045" s="101" t="n">
        <v>7957.89</v>
      </c>
      <c r="M1045" s="101" t="n">
        <v>-5430</v>
      </c>
      <c r="N1045" s="101" t="n">
        <v>-19170.01</v>
      </c>
      <c r="O1045" s="101" t="n">
        <v>-2583.72</v>
      </c>
      <c r="P1045" s="101" t="n">
        <v>2240.92</v>
      </c>
      <c r="Q1045" s="101" t="n">
        <v>-20684.01</v>
      </c>
      <c r="R1045" s="101"/>
      <c r="S1045" s="101"/>
      <c r="T1045" s="101"/>
      <c r="U1045" s="101"/>
      <c r="V1045" s="101"/>
      <c r="W1045" s="101"/>
      <c r="X1045" s="101"/>
      <c r="Y1045" s="101"/>
      <c r="Z1045" s="101"/>
      <c r="AA1045" s="101"/>
    </row>
    <row r="1046" customFormat="false" ht="15.75" hidden="false" customHeight="true" outlineLevel="0" collapsed="false">
      <c r="A1046" s="101"/>
      <c r="B1046" s="101" t="n">
        <v>2</v>
      </c>
      <c r="C1046" s="101" t="n">
        <v>50</v>
      </c>
      <c r="D1046" s="101" t="n">
        <v>48</v>
      </c>
      <c r="E1046" s="101" t="n">
        <v>98</v>
      </c>
      <c r="F1046" s="101" t="s">
        <v>270</v>
      </c>
      <c r="G1046" s="101" t="str">
        <f aca="false">E1046&amp;""&amp;F1046</f>
        <v>98Cd</v>
      </c>
      <c r="H1046" s="101" t="n">
        <v>-67636.415</v>
      </c>
      <c r="I1046" s="101" t="n">
        <v>15254.01</v>
      </c>
      <c r="J1046" s="101" t="n">
        <v>4099.54</v>
      </c>
      <c r="K1046" s="101" t="n">
        <v>28206.01</v>
      </c>
      <c r="L1046" s="101" t="n">
        <v>6032.2</v>
      </c>
      <c r="M1046" s="101" t="n">
        <v>-13740.01</v>
      </c>
      <c r="N1046" s="101"/>
      <c r="O1046" s="101" t="n">
        <v>-3960.28</v>
      </c>
      <c r="P1046" s="101" t="n">
        <v>2880.46</v>
      </c>
      <c r="Q1046" s="101" t="n">
        <v>-28518.01</v>
      </c>
      <c r="R1046" s="101"/>
      <c r="S1046" s="101"/>
      <c r="T1046" s="101"/>
      <c r="U1046" s="101"/>
      <c r="V1046" s="101"/>
      <c r="W1046" s="101"/>
      <c r="X1046" s="101"/>
      <c r="Y1046" s="101"/>
      <c r="Z1046" s="101"/>
      <c r="AA1046" s="101"/>
    </row>
    <row r="1047" customFormat="false" ht="15.75" hidden="false" customHeight="true" outlineLevel="0" collapsed="false">
      <c r="A1047" s="101"/>
      <c r="B1047" s="101" t="n">
        <v>0</v>
      </c>
      <c r="C1047" s="101" t="n">
        <v>49</v>
      </c>
      <c r="D1047" s="101" t="n">
        <v>49</v>
      </c>
      <c r="E1047" s="101" t="n">
        <v>98</v>
      </c>
      <c r="F1047" s="101" t="s">
        <v>271</v>
      </c>
      <c r="G1047" s="101" t="str">
        <f aca="false">E1047&amp;""&amp;F1047</f>
        <v>98In</v>
      </c>
      <c r="H1047" s="101" t="n">
        <v>-53896.01</v>
      </c>
      <c r="I1047" s="101" t="n">
        <v>14778.01</v>
      </c>
      <c r="J1047" s="101" t="n">
        <v>731.01</v>
      </c>
      <c r="K1047" s="101"/>
      <c r="L1047" s="101" t="n">
        <v>3963.01</v>
      </c>
      <c r="M1047" s="101"/>
      <c r="N1047" s="101"/>
      <c r="O1047" s="101" t="n">
        <v>-3910.01</v>
      </c>
      <c r="P1047" s="101" t="n">
        <v>9641.01</v>
      </c>
      <c r="Q1047" s="101"/>
      <c r="R1047" s="101"/>
      <c r="S1047" s="101"/>
      <c r="T1047" s="101"/>
      <c r="U1047" s="101"/>
      <c r="V1047" s="101"/>
      <c r="W1047" s="101"/>
      <c r="X1047" s="101"/>
      <c r="Y1047" s="101"/>
      <c r="Z1047" s="101"/>
      <c r="AA1047" s="101"/>
    </row>
    <row r="1048" customFormat="false" ht="15.75" hidden="false" customHeight="true" outlineLevel="0" collapsed="false">
      <c r="A1048" s="101"/>
      <c r="B1048" s="101" t="n">
        <v>27</v>
      </c>
      <c r="C1048" s="101" t="n">
        <v>63</v>
      </c>
      <c r="D1048" s="101" t="n">
        <v>36</v>
      </c>
      <c r="E1048" s="101" t="n">
        <v>99</v>
      </c>
      <c r="F1048" s="101" t="s">
        <v>258</v>
      </c>
      <c r="G1048" s="101" t="str">
        <f aca="false">E1048&amp;""&amp;F1048</f>
        <v>99Kr</v>
      </c>
      <c r="H1048" s="101" t="n">
        <v>-38759.01</v>
      </c>
      <c r="I1048" s="101" t="n">
        <v>2520.01</v>
      </c>
      <c r="J1048" s="101" t="n">
        <v>17601.01</v>
      </c>
      <c r="K1048" s="101" t="n">
        <v>7479.01</v>
      </c>
      <c r="L1048" s="101"/>
      <c r="M1048" s="101" t="n">
        <v>12446.01</v>
      </c>
      <c r="N1048" s="101" t="n">
        <v>23752.01</v>
      </c>
      <c r="O1048" s="101" t="n">
        <v>-10725.01</v>
      </c>
      <c r="P1048" s="101"/>
      <c r="Q1048" s="101" t="n">
        <v>7488.01</v>
      </c>
      <c r="R1048" s="101"/>
      <c r="S1048" s="101"/>
      <c r="T1048" s="101"/>
      <c r="U1048" s="101"/>
      <c r="V1048" s="101"/>
      <c r="W1048" s="101"/>
      <c r="X1048" s="101"/>
      <c r="Y1048" s="101"/>
      <c r="Z1048" s="101"/>
      <c r="AA1048" s="101"/>
    </row>
    <row r="1049" customFormat="false" ht="15.75" hidden="false" customHeight="true" outlineLevel="0" collapsed="false">
      <c r="A1049" s="101"/>
      <c r="B1049" s="101" t="n">
        <v>25</v>
      </c>
      <c r="C1049" s="101" t="n">
        <v>62</v>
      </c>
      <c r="D1049" s="101" t="n">
        <v>37</v>
      </c>
      <c r="E1049" s="101" t="n">
        <v>99</v>
      </c>
      <c r="F1049" s="101" t="s">
        <v>259</v>
      </c>
      <c r="G1049" s="101" t="str">
        <f aca="false">E1049&amp;""&amp;F1049</f>
        <v>99Rb</v>
      </c>
      <c r="H1049" s="101" t="n">
        <v>-51205.403</v>
      </c>
      <c r="I1049" s="101" t="n">
        <v>4958.39</v>
      </c>
      <c r="J1049" s="101" t="n">
        <v>14183.01</v>
      </c>
      <c r="K1049" s="101" t="n">
        <v>8828.92</v>
      </c>
      <c r="L1049" s="101" t="n">
        <v>31728.01</v>
      </c>
      <c r="M1049" s="101" t="n">
        <v>11306.539</v>
      </c>
      <c r="N1049" s="101" t="n">
        <v>19450.3</v>
      </c>
      <c r="O1049" s="101" t="n">
        <v>-9859.01</v>
      </c>
      <c r="P1049" s="101" t="n">
        <v>-30047.01</v>
      </c>
      <c r="Q1049" s="101" t="n">
        <v>7149.26</v>
      </c>
      <c r="R1049" s="101"/>
      <c r="S1049" s="101"/>
      <c r="T1049" s="101"/>
      <c r="U1049" s="101"/>
      <c r="V1049" s="101"/>
      <c r="W1049" s="101"/>
      <c r="X1049" s="101"/>
      <c r="Y1049" s="101"/>
      <c r="Z1049" s="101"/>
      <c r="AA1049" s="101"/>
    </row>
    <row r="1050" customFormat="false" ht="15.75" hidden="false" customHeight="true" outlineLevel="0" collapsed="false">
      <c r="A1050" s="101"/>
      <c r="B1050" s="101" t="n">
        <v>23</v>
      </c>
      <c r="C1050" s="101" t="n">
        <v>61</v>
      </c>
      <c r="D1050" s="101" t="n">
        <v>38</v>
      </c>
      <c r="E1050" s="101" t="n">
        <v>99</v>
      </c>
      <c r="F1050" s="101" t="s">
        <v>260</v>
      </c>
      <c r="G1050" s="101" t="str">
        <f aca="false">E1050&amp;""&amp;F1050</f>
        <v>99Sr</v>
      </c>
      <c r="H1050" s="101" t="n">
        <v>-62511.942</v>
      </c>
      <c r="I1050" s="101" t="n">
        <v>4157.28</v>
      </c>
      <c r="J1050" s="101" t="n">
        <v>15482.58</v>
      </c>
      <c r="K1050" s="101" t="n">
        <v>10072.36</v>
      </c>
      <c r="L1050" s="101" t="n">
        <v>29666.39</v>
      </c>
      <c r="M1050" s="101" t="n">
        <v>8143.76</v>
      </c>
      <c r="N1050" s="101" t="n">
        <v>15112.48</v>
      </c>
      <c r="O1050" s="101" t="n">
        <v>-8777.94</v>
      </c>
      <c r="P1050" s="101" t="n">
        <v>-25490.01</v>
      </c>
      <c r="Q1050" s="101" t="n">
        <v>1717.33</v>
      </c>
      <c r="R1050" s="101"/>
      <c r="S1050" s="101"/>
      <c r="T1050" s="101"/>
      <c r="U1050" s="101"/>
      <c r="V1050" s="101"/>
      <c r="W1050" s="101"/>
      <c r="X1050" s="101"/>
      <c r="Y1050" s="101"/>
      <c r="Z1050" s="101"/>
      <c r="AA1050" s="101"/>
    </row>
    <row r="1051" customFormat="false" ht="15.75" hidden="false" customHeight="true" outlineLevel="0" collapsed="false">
      <c r="A1051" s="101"/>
      <c r="B1051" s="101" t="n">
        <v>21</v>
      </c>
      <c r="C1051" s="101" t="n">
        <v>60</v>
      </c>
      <c r="D1051" s="101" t="n">
        <v>39</v>
      </c>
      <c r="E1051" s="101" t="n">
        <v>99</v>
      </c>
      <c r="F1051" s="101" t="s">
        <v>261</v>
      </c>
      <c r="G1051" s="101" t="str">
        <f aca="false">E1051&amp;""&amp;F1051</f>
        <v>99Y</v>
      </c>
      <c r="H1051" s="101" t="n">
        <v>-70655.702</v>
      </c>
      <c r="I1051" s="101" t="n">
        <v>6426.43</v>
      </c>
      <c r="J1051" s="101" t="n">
        <v>11518.7</v>
      </c>
      <c r="K1051" s="101" t="n">
        <v>10671.16</v>
      </c>
      <c r="L1051" s="101" t="n">
        <v>26714.52</v>
      </c>
      <c r="M1051" s="101" t="n">
        <v>6968.724</v>
      </c>
      <c r="N1051" s="101" t="n">
        <v>11676.09</v>
      </c>
      <c r="O1051" s="101" t="n">
        <v>-7186.74</v>
      </c>
      <c r="P1051" s="101" t="n">
        <v>-23626.34</v>
      </c>
      <c r="Q1051" s="101" t="n">
        <v>2565.49</v>
      </c>
      <c r="R1051" s="101"/>
      <c r="S1051" s="101"/>
      <c r="T1051" s="101"/>
      <c r="U1051" s="101"/>
      <c r="V1051" s="101"/>
      <c r="W1051" s="101"/>
      <c r="X1051" s="101"/>
      <c r="Y1051" s="101"/>
      <c r="Z1051" s="101"/>
      <c r="AA1051" s="101"/>
    </row>
    <row r="1052" customFormat="false" ht="15.75" hidden="false" customHeight="true" outlineLevel="0" collapsed="false">
      <c r="A1052" s="101"/>
      <c r="B1052" s="101" t="n">
        <v>19</v>
      </c>
      <c r="C1052" s="101" t="n">
        <v>59</v>
      </c>
      <c r="D1052" s="101" t="n">
        <v>40</v>
      </c>
      <c r="E1052" s="101" t="n">
        <v>99</v>
      </c>
      <c r="F1052" s="101" t="s">
        <v>262</v>
      </c>
      <c r="G1052" s="101" t="str">
        <f aca="false">E1052&amp;""&amp;F1052</f>
        <v>99Zr</v>
      </c>
      <c r="H1052" s="101" t="n">
        <v>-77624.426</v>
      </c>
      <c r="I1052" s="101" t="n">
        <v>4403.23</v>
      </c>
      <c r="J1052" s="101" t="n">
        <v>12612.81</v>
      </c>
      <c r="K1052" s="101" t="n">
        <v>10818.64</v>
      </c>
      <c r="L1052" s="101" t="n">
        <v>23620.15</v>
      </c>
      <c r="M1052" s="101" t="n">
        <v>4707.369</v>
      </c>
      <c r="N1052" s="101" t="n">
        <v>8344.54</v>
      </c>
      <c r="O1052" s="101" t="n">
        <v>-4927.09</v>
      </c>
      <c r="P1052" s="101" t="n">
        <v>-18487.42</v>
      </c>
      <c r="Q1052" s="101" t="n">
        <v>-2165.38</v>
      </c>
      <c r="R1052" s="101"/>
      <c r="S1052" s="101"/>
      <c r="T1052" s="101"/>
      <c r="U1052" s="101"/>
      <c r="V1052" s="101"/>
      <c r="W1052" s="101"/>
      <c r="X1052" s="101"/>
      <c r="Y1052" s="101"/>
      <c r="Z1052" s="101"/>
      <c r="AA1052" s="101"/>
    </row>
    <row r="1053" customFormat="false" ht="15.75" hidden="false" customHeight="true" outlineLevel="0" collapsed="false">
      <c r="A1053" s="101"/>
      <c r="B1053" s="101" t="n">
        <v>17</v>
      </c>
      <c r="C1053" s="101" t="n">
        <v>58</v>
      </c>
      <c r="D1053" s="101" t="n">
        <v>41</v>
      </c>
      <c r="E1053" s="101" t="n">
        <v>99</v>
      </c>
      <c r="F1053" s="101" t="s">
        <v>263</v>
      </c>
      <c r="G1053" s="101" t="str">
        <f aca="false">E1053&amp;""&amp;F1053</f>
        <v>99Nb</v>
      </c>
      <c r="H1053" s="101" t="n">
        <v>-82331.795</v>
      </c>
      <c r="I1053" s="101" t="n">
        <v>6872.75</v>
      </c>
      <c r="J1053" s="101" t="n">
        <v>8328.25</v>
      </c>
      <c r="K1053" s="101" t="n">
        <v>12866.34</v>
      </c>
      <c r="L1053" s="101" t="n">
        <v>20782.56</v>
      </c>
      <c r="M1053" s="101" t="n">
        <v>3637.175</v>
      </c>
      <c r="N1053" s="101" t="n">
        <v>4994.98</v>
      </c>
      <c r="O1053" s="101" t="n">
        <v>-3545.39</v>
      </c>
      <c r="P1053" s="101" t="n">
        <v>-17320.18</v>
      </c>
      <c r="Q1053" s="101" t="n">
        <v>-2288.27</v>
      </c>
      <c r="R1053" s="101"/>
      <c r="S1053" s="101"/>
      <c r="T1053" s="101"/>
      <c r="U1053" s="101"/>
      <c r="V1053" s="101"/>
      <c r="W1053" s="101"/>
      <c r="X1053" s="101"/>
      <c r="Y1053" s="101"/>
      <c r="Z1053" s="101"/>
      <c r="AA1053" s="101"/>
    </row>
    <row r="1054" customFormat="false" ht="15.75" hidden="false" customHeight="true" outlineLevel="0" collapsed="false">
      <c r="A1054" s="101"/>
      <c r="B1054" s="101" t="n">
        <v>15</v>
      </c>
      <c r="C1054" s="101" t="n">
        <v>57</v>
      </c>
      <c r="D1054" s="101" t="n">
        <v>42</v>
      </c>
      <c r="E1054" s="101" t="n">
        <v>99</v>
      </c>
      <c r="F1054" s="101" t="s">
        <v>264</v>
      </c>
      <c r="G1054" s="101" t="str">
        <f aca="false">E1054&amp;""&amp;F1054</f>
        <v>99Mo</v>
      </c>
      <c r="H1054" s="101" t="n">
        <v>-85968.97</v>
      </c>
      <c r="I1054" s="101" t="n">
        <v>5925.44</v>
      </c>
      <c r="J1054" s="101" t="n">
        <v>9727.58</v>
      </c>
      <c r="K1054" s="101" t="n">
        <v>14568.05</v>
      </c>
      <c r="L1054" s="101" t="n">
        <v>17598.49</v>
      </c>
      <c r="M1054" s="101" t="n">
        <v>1357.806</v>
      </c>
      <c r="N1054" s="101" t="n">
        <v>1652.87</v>
      </c>
      <c r="O1054" s="101" t="n">
        <v>-2732.33</v>
      </c>
      <c r="P1054" s="101" t="n">
        <v>-11965.43</v>
      </c>
      <c r="Q1054" s="101" t="n">
        <v>-7609.16</v>
      </c>
      <c r="R1054" s="101"/>
      <c r="S1054" s="101"/>
      <c r="T1054" s="101"/>
      <c r="U1054" s="101"/>
      <c r="V1054" s="101"/>
      <c r="W1054" s="101"/>
      <c r="X1054" s="101"/>
      <c r="Y1054" s="101"/>
      <c r="Z1054" s="101"/>
      <c r="AA1054" s="101"/>
    </row>
    <row r="1055" customFormat="false" ht="15.75" hidden="false" customHeight="true" outlineLevel="0" collapsed="false">
      <c r="A1055" s="101"/>
      <c r="B1055" s="101" t="n">
        <v>13</v>
      </c>
      <c r="C1055" s="101" t="n">
        <v>56</v>
      </c>
      <c r="D1055" s="101" t="n">
        <v>43</v>
      </c>
      <c r="E1055" s="101" t="n">
        <v>99</v>
      </c>
      <c r="F1055" s="101" t="s">
        <v>265</v>
      </c>
      <c r="G1055" s="101" t="str">
        <f aca="false">E1055&amp;""&amp;F1055</f>
        <v>99Tc</v>
      </c>
      <c r="H1055" s="101" t="n">
        <v>-87326.776</v>
      </c>
      <c r="I1055" s="101" t="n">
        <v>8966.97</v>
      </c>
      <c r="J1055" s="101" t="n">
        <v>6500.9</v>
      </c>
      <c r="K1055" s="101" t="n">
        <v>16250.56</v>
      </c>
      <c r="L1055" s="101" t="n">
        <v>16296.63</v>
      </c>
      <c r="M1055" s="101" t="n">
        <v>295.062</v>
      </c>
      <c r="N1055" s="101" t="n">
        <v>-1748.78</v>
      </c>
      <c r="O1055" s="101" t="n">
        <v>-2966.64</v>
      </c>
      <c r="P1055" s="101" t="n">
        <v>-11085.38</v>
      </c>
      <c r="Q1055" s="101" t="n">
        <v>-7173.33</v>
      </c>
      <c r="R1055" s="101"/>
      <c r="S1055" s="101"/>
      <c r="T1055" s="101"/>
      <c r="U1055" s="101"/>
      <c r="V1055" s="101"/>
      <c r="W1055" s="101"/>
      <c r="X1055" s="101"/>
      <c r="Y1055" s="101"/>
      <c r="Z1055" s="101"/>
      <c r="AA1055" s="101"/>
    </row>
    <row r="1056" customFormat="false" ht="15.75" hidden="false" customHeight="true" outlineLevel="0" collapsed="false">
      <c r="A1056" s="101"/>
      <c r="B1056" s="101" t="n">
        <v>11</v>
      </c>
      <c r="C1056" s="101" t="n">
        <v>55</v>
      </c>
      <c r="D1056" s="101" t="n">
        <v>44</v>
      </c>
      <c r="E1056" s="101" t="n">
        <v>99</v>
      </c>
      <c r="F1056" s="101" t="s">
        <v>266</v>
      </c>
      <c r="G1056" s="101" t="str">
        <f aca="false">E1056&amp;""&amp;F1056</f>
        <v>99Ru</v>
      </c>
      <c r="H1056" s="101" t="n">
        <v>-87621.838</v>
      </c>
      <c r="I1056" s="101" t="n">
        <v>7468.39</v>
      </c>
      <c r="J1056" s="101" t="n">
        <v>8479.68</v>
      </c>
      <c r="K1056" s="101" t="n">
        <v>17645.17</v>
      </c>
      <c r="L1056" s="101" t="n">
        <v>14656.22</v>
      </c>
      <c r="M1056" s="101" t="n">
        <v>-2043.844</v>
      </c>
      <c r="N1056" s="101" t="n">
        <v>-5440.6</v>
      </c>
      <c r="O1056" s="101" t="n">
        <v>-2336.13</v>
      </c>
      <c r="P1056" s="101" t="n">
        <v>-6795.97</v>
      </c>
      <c r="Q1056" s="101" t="n">
        <v>-12518.04</v>
      </c>
      <c r="R1056" s="101"/>
      <c r="S1056" s="101"/>
      <c r="T1056" s="101"/>
      <c r="U1056" s="101"/>
      <c r="V1056" s="101"/>
      <c r="W1056" s="101"/>
      <c r="X1056" s="101"/>
      <c r="Y1056" s="101"/>
      <c r="Z1056" s="101"/>
      <c r="AA1056" s="101"/>
    </row>
    <row r="1057" customFormat="false" ht="15.75" hidden="false" customHeight="true" outlineLevel="0" collapsed="false">
      <c r="A1057" s="101"/>
      <c r="B1057" s="101" t="n">
        <v>9</v>
      </c>
      <c r="C1057" s="101" t="n">
        <v>54</v>
      </c>
      <c r="D1057" s="101" t="n">
        <v>45</v>
      </c>
      <c r="E1057" s="101" t="n">
        <v>99</v>
      </c>
      <c r="F1057" s="101" t="s">
        <v>267</v>
      </c>
      <c r="G1057" s="101" t="str">
        <f aca="false">E1057&amp;""&amp;F1057</f>
        <v>99Rh</v>
      </c>
      <c r="H1057" s="101" t="n">
        <v>-85577.994</v>
      </c>
      <c r="I1057" s="101" t="n">
        <v>10474.2</v>
      </c>
      <c r="J1057" s="101" t="n">
        <v>4642.2</v>
      </c>
      <c r="K1057" s="101" t="n">
        <v>19124.33</v>
      </c>
      <c r="L1057" s="101" t="n">
        <v>12937.08</v>
      </c>
      <c r="M1057" s="101" t="n">
        <v>-3396.755</v>
      </c>
      <c r="N1057" s="101" t="n">
        <v>-8865.52</v>
      </c>
      <c r="O1057" s="101" t="n">
        <v>-1982.8</v>
      </c>
      <c r="P1057" s="101" t="n">
        <v>-6435.84</v>
      </c>
      <c r="Q1057" s="101" t="n">
        <v>-12328.34</v>
      </c>
      <c r="R1057" s="101"/>
      <c r="S1057" s="101"/>
      <c r="T1057" s="101"/>
      <c r="U1057" s="101"/>
      <c r="V1057" s="101"/>
      <c r="W1057" s="101"/>
      <c r="X1057" s="101"/>
      <c r="Y1057" s="101"/>
      <c r="Z1057" s="101"/>
      <c r="AA1057" s="101"/>
    </row>
    <row r="1058" customFormat="false" ht="15.75" hidden="false" customHeight="true" outlineLevel="0" collapsed="false">
      <c r="A1058" s="101"/>
      <c r="B1058" s="101" t="n">
        <v>7</v>
      </c>
      <c r="C1058" s="101" t="n">
        <v>53</v>
      </c>
      <c r="D1058" s="101" t="n">
        <v>46</v>
      </c>
      <c r="E1058" s="101" t="n">
        <v>99</v>
      </c>
      <c r="F1058" s="101" t="s">
        <v>268</v>
      </c>
      <c r="G1058" s="101" t="str">
        <f aca="false">E1058&amp;""&amp;F1058</f>
        <v>99Pd</v>
      </c>
      <c r="H1058" s="101" t="n">
        <v>-82181.239</v>
      </c>
      <c r="I1058" s="101" t="n">
        <v>8931.58</v>
      </c>
      <c r="J1058" s="101" t="n">
        <v>6295.1</v>
      </c>
      <c r="K1058" s="101" t="n">
        <v>20518.03</v>
      </c>
      <c r="L1058" s="101" t="n">
        <v>10639.88</v>
      </c>
      <c r="M1058" s="101" t="n">
        <v>-5468.766</v>
      </c>
      <c r="N1058" s="101" t="n">
        <v>-12250.12</v>
      </c>
      <c r="O1058" s="101" t="n">
        <v>-1149.66</v>
      </c>
      <c r="P1058" s="101" t="n">
        <v>-1245.44</v>
      </c>
      <c r="Q1058" s="101" t="n">
        <v>-17186.14</v>
      </c>
      <c r="R1058" s="101"/>
      <c r="S1058" s="101"/>
      <c r="T1058" s="101"/>
      <c r="U1058" s="101"/>
      <c r="V1058" s="101"/>
      <c r="W1058" s="101"/>
      <c r="X1058" s="101"/>
      <c r="Y1058" s="101"/>
      <c r="Z1058" s="101"/>
      <c r="AA1058" s="101"/>
    </row>
    <row r="1059" customFormat="false" ht="15.75" hidden="false" customHeight="true" outlineLevel="0" collapsed="false">
      <c r="A1059" s="101"/>
      <c r="B1059" s="101" t="n">
        <v>5</v>
      </c>
      <c r="C1059" s="101" t="n">
        <v>52</v>
      </c>
      <c r="D1059" s="101" t="n">
        <v>47</v>
      </c>
      <c r="E1059" s="101" t="n">
        <v>99</v>
      </c>
      <c r="F1059" s="101" t="s">
        <v>269</v>
      </c>
      <c r="G1059" s="101" t="str">
        <f aca="false">E1059&amp;""&amp;F1059</f>
        <v>99Ag</v>
      </c>
      <c r="H1059" s="101" t="n">
        <v>-76712.473</v>
      </c>
      <c r="I1059" s="101" t="n">
        <v>11717.38</v>
      </c>
      <c r="J1059" s="101" t="n">
        <v>2680.47</v>
      </c>
      <c r="K1059" s="101" t="n">
        <v>22029.26</v>
      </c>
      <c r="L1059" s="101" t="n">
        <v>8694.11</v>
      </c>
      <c r="M1059" s="101" t="n">
        <v>-6781.35</v>
      </c>
      <c r="N1059" s="101" t="n">
        <v>-15336.01</v>
      </c>
      <c r="O1059" s="101" t="n">
        <v>-796.78</v>
      </c>
      <c r="P1059" s="101" t="n">
        <v>-826.33</v>
      </c>
      <c r="Q1059" s="101" t="n">
        <v>-17147.38</v>
      </c>
      <c r="R1059" s="101"/>
      <c r="S1059" s="101"/>
      <c r="T1059" s="101"/>
      <c r="U1059" s="101"/>
      <c r="V1059" s="101"/>
      <c r="W1059" s="101"/>
      <c r="X1059" s="101"/>
      <c r="Y1059" s="101"/>
      <c r="Z1059" s="101"/>
      <c r="AA1059" s="101"/>
    </row>
    <row r="1060" customFormat="false" ht="15.75" hidden="false" customHeight="true" outlineLevel="0" collapsed="false">
      <c r="A1060" s="101"/>
      <c r="B1060" s="101" t="n">
        <v>3</v>
      </c>
      <c r="C1060" s="101" t="n">
        <v>51</v>
      </c>
      <c r="D1060" s="101" t="n">
        <v>48</v>
      </c>
      <c r="E1060" s="101" t="n">
        <v>99</v>
      </c>
      <c r="F1060" s="101" t="s">
        <v>270</v>
      </c>
      <c r="G1060" s="101" t="str">
        <f aca="false">E1060&amp;""&amp;F1060</f>
        <v>99Cd</v>
      </c>
      <c r="H1060" s="101" t="n">
        <v>-69931.122</v>
      </c>
      <c r="I1060" s="101" t="n">
        <v>10366.02</v>
      </c>
      <c r="J1060" s="101" t="n">
        <v>4153.68</v>
      </c>
      <c r="K1060" s="101" t="n">
        <v>25620.01</v>
      </c>
      <c r="L1060" s="101" t="n">
        <v>6703.22</v>
      </c>
      <c r="M1060" s="101" t="n">
        <v>-8555.01</v>
      </c>
      <c r="N1060" s="101" t="n">
        <v>-21987.01</v>
      </c>
      <c r="O1060" s="101" t="n">
        <v>-2391.37</v>
      </c>
      <c r="P1060" s="101" t="n">
        <v>4100.88</v>
      </c>
      <c r="Q1060" s="101" t="n">
        <v>-24106.01</v>
      </c>
      <c r="R1060" s="101"/>
      <c r="S1060" s="101"/>
      <c r="T1060" s="101"/>
      <c r="U1060" s="101"/>
      <c r="V1060" s="101"/>
      <c r="W1060" s="101"/>
      <c r="X1060" s="101"/>
      <c r="Y1060" s="101"/>
      <c r="Z1060" s="101"/>
      <c r="AA1060" s="101"/>
    </row>
    <row r="1061" customFormat="false" ht="15.75" hidden="false" customHeight="true" outlineLevel="0" collapsed="false">
      <c r="A1061" s="101"/>
      <c r="B1061" s="101" t="n">
        <v>1</v>
      </c>
      <c r="C1061" s="101" t="n">
        <v>50</v>
      </c>
      <c r="D1061" s="101" t="n">
        <v>49</v>
      </c>
      <c r="E1061" s="101" t="n">
        <v>99</v>
      </c>
      <c r="F1061" s="101" t="s">
        <v>271</v>
      </c>
      <c r="G1061" s="101" t="str">
        <f aca="false">E1061&amp;""&amp;F1061</f>
        <v>99In</v>
      </c>
      <c r="H1061" s="101" t="n">
        <v>-61376.01</v>
      </c>
      <c r="I1061" s="101" t="n">
        <v>15551.01</v>
      </c>
      <c r="J1061" s="101" t="n">
        <v>1029.01</v>
      </c>
      <c r="K1061" s="101" t="n">
        <v>30329.01</v>
      </c>
      <c r="L1061" s="101" t="n">
        <v>5128.01</v>
      </c>
      <c r="M1061" s="101" t="n">
        <v>-13432.01</v>
      </c>
      <c r="N1061" s="101"/>
      <c r="O1061" s="101" t="n">
        <v>-4204.01</v>
      </c>
      <c r="P1061" s="101" t="n">
        <v>4401.01</v>
      </c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  <c r="AA1061" s="101"/>
    </row>
    <row r="1062" customFormat="false" ht="15.75" hidden="false" customHeight="true" outlineLevel="0" collapsed="false">
      <c r="A1062" s="101"/>
      <c r="B1062" s="101" t="n">
        <v>-1</v>
      </c>
      <c r="C1062" s="101" t="n">
        <v>49</v>
      </c>
      <c r="D1062" s="101" t="n">
        <v>50</v>
      </c>
      <c r="E1062" s="101" t="n">
        <v>99</v>
      </c>
      <c r="F1062" s="101" t="s">
        <v>214</v>
      </c>
      <c r="G1062" s="101" t="str">
        <f aca="false">E1062&amp;""&amp;F1062</f>
        <v>99Sn</v>
      </c>
      <c r="H1062" s="101" t="n">
        <v>-47944.01</v>
      </c>
      <c r="I1062" s="101"/>
      <c r="J1062" s="101" t="n">
        <v>1337.01</v>
      </c>
      <c r="K1062" s="101"/>
      <c r="L1062" s="101" t="n">
        <v>2068.01</v>
      </c>
      <c r="M1062" s="101"/>
      <c r="N1062" s="101"/>
      <c r="O1062" s="101" t="n">
        <v>-3738.01</v>
      </c>
      <c r="P1062" s="101" t="n">
        <v>12403.01</v>
      </c>
      <c r="Q1062" s="101"/>
      <c r="R1062" s="101"/>
      <c r="S1062" s="101"/>
      <c r="T1062" s="101"/>
      <c r="U1062" s="101"/>
      <c r="V1062" s="101"/>
      <c r="W1062" s="101"/>
      <c r="X1062" s="101"/>
      <c r="Y1062" s="101"/>
      <c r="Z1062" s="101"/>
      <c r="AA1062" s="101"/>
    </row>
    <row r="1063" customFormat="false" ht="15.75" hidden="false" customHeight="true" outlineLevel="0" collapsed="false">
      <c r="A1063" s="101"/>
      <c r="B1063" s="101" t="n">
        <v>28</v>
      </c>
      <c r="C1063" s="101" t="n">
        <v>64</v>
      </c>
      <c r="D1063" s="101" t="n">
        <v>36</v>
      </c>
      <c r="E1063" s="101" t="n">
        <v>100</v>
      </c>
      <c r="F1063" s="101" t="s">
        <v>258</v>
      </c>
      <c r="G1063" s="101" t="str">
        <f aca="false">E1063&amp;""&amp;F1063</f>
        <v>100Kr</v>
      </c>
      <c r="H1063" s="101" t="n">
        <v>-35052.01</v>
      </c>
      <c r="I1063" s="101" t="n">
        <v>4364.01</v>
      </c>
      <c r="J1063" s="101"/>
      <c r="K1063" s="101" t="n">
        <v>6884.01</v>
      </c>
      <c r="L1063" s="101"/>
      <c r="M1063" s="101" t="n">
        <v>11495.01</v>
      </c>
      <c r="N1063" s="101" t="n">
        <v>24778.01</v>
      </c>
      <c r="O1063" s="101"/>
      <c r="P1063" s="101"/>
      <c r="Q1063" s="101" t="n">
        <v>8082.01</v>
      </c>
      <c r="R1063" s="101"/>
      <c r="S1063" s="101"/>
      <c r="T1063" s="101"/>
      <c r="U1063" s="101"/>
      <c r="V1063" s="101"/>
      <c r="W1063" s="101"/>
      <c r="X1063" s="101"/>
      <c r="Y1063" s="101"/>
      <c r="Z1063" s="101"/>
      <c r="AA1063" s="101"/>
    </row>
    <row r="1064" customFormat="false" ht="15.75" hidden="false" customHeight="true" outlineLevel="0" collapsed="false">
      <c r="A1064" s="101"/>
      <c r="B1064" s="101" t="n">
        <v>26</v>
      </c>
      <c r="C1064" s="101" t="n">
        <v>63</v>
      </c>
      <c r="D1064" s="101" t="n">
        <v>37</v>
      </c>
      <c r="E1064" s="101" t="n">
        <v>100</v>
      </c>
      <c r="F1064" s="101" t="s">
        <v>259</v>
      </c>
      <c r="G1064" s="101" t="str">
        <f aca="false">E1064&amp;""&amp;F1064</f>
        <v>100Rb</v>
      </c>
      <c r="H1064" s="101" t="n">
        <v>-46547.01</v>
      </c>
      <c r="I1064" s="101" t="n">
        <v>3413.01</v>
      </c>
      <c r="J1064" s="101" t="n">
        <v>15076.01</v>
      </c>
      <c r="K1064" s="101" t="n">
        <v>8371.01</v>
      </c>
      <c r="L1064" s="101" t="n">
        <v>32677.01</v>
      </c>
      <c r="M1064" s="101" t="n">
        <v>13283.01</v>
      </c>
      <c r="N1064" s="101" t="n">
        <v>20787.01</v>
      </c>
      <c r="O1064" s="101" t="n">
        <v>-10808.01</v>
      </c>
      <c r="P1064" s="101"/>
      <c r="Q1064" s="101" t="n">
        <v>7894.01</v>
      </c>
      <c r="R1064" s="101"/>
      <c r="S1064" s="101"/>
      <c r="T1064" s="101"/>
      <c r="U1064" s="101"/>
      <c r="V1064" s="101"/>
      <c r="W1064" s="101"/>
      <c r="X1064" s="101"/>
      <c r="Y1064" s="101"/>
      <c r="Z1064" s="101"/>
      <c r="AA1064" s="101"/>
    </row>
    <row r="1065" customFormat="false" ht="15.75" hidden="false" customHeight="true" outlineLevel="0" collapsed="false">
      <c r="A1065" s="101"/>
      <c r="B1065" s="101" t="n">
        <v>24</v>
      </c>
      <c r="C1065" s="101" t="n">
        <v>62</v>
      </c>
      <c r="D1065" s="101" t="n">
        <v>38</v>
      </c>
      <c r="E1065" s="101" t="n">
        <v>100</v>
      </c>
      <c r="F1065" s="101" t="s">
        <v>260</v>
      </c>
      <c r="G1065" s="101" t="str">
        <f aca="false">E1065&amp;""&amp;F1065</f>
        <v>100Sr</v>
      </c>
      <c r="H1065" s="101" t="n">
        <v>-59830.146</v>
      </c>
      <c r="I1065" s="101" t="n">
        <v>5389.52</v>
      </c>
      <c r="J1065" s="101" t="n">
        <v>15913.71</v>
      </c>
      <c r="K1065" s="101" t="n">
        <v>9546.8</v>
      </c>
      <c r="L1065" s="101" t="n">
        <v>30097.01</v>
      </c>
      <c r="M1065" s="101" t="n">
        <v>7503.184</v>
      </c>
      <c r="N1065" s="101" t="n">
        <v>16551.83</v>
      </c>
      <c r="O1065" s="101" t="n">
        <v>-9175.38</v>
      </c>
      <c r="P1065" s="101" t="n">
        <v>-28360.01</v>
      </c>
      <c r="Q1065" s="101" t="n">
        <v>2754.24</v>
      </c>
      <c r="R1065" s="101"/>
      <c r="S1065" s="101"/>
      <c r="T1065" s="101"/>
      <c r="U1065" s="101"/>
      <c r="V1065" s="101"/>
      <c r="W1065" s="101"/>
      <c r="X1065" s="101"/>
      <c r="Y1065" s="101"/>
      <c r="Z1065" s="101"/>
      <c r="AA1065" s="101"/>
    </row>
    <row r="1066" customFormat="false" ht="15.75" hidden="false" customHeight="true" outlineLevel="0" collapsed="false">
      <c r="A1066" s="101"/>
      <c r="B1066" s="101" t="n">
        <v>22</v>
      </c>
      <c r="C1066" s="101" t="n">
        <v>61</v>
      </c>
      <c r="D1066" s="101" t="n">
        <v>39</v>
      </c>
      <c r="E1066" s="101" t="n">
        <v>100</v>
      </c>
      <c r="F1066" s="101" t="s">
        <v>261</v>
      </c>
      <c r="G1066" s="101" t="str">
        <f aca="false">E1066&amp;""&amp;F1066</f>
        <v>100Y</v>
      </c>
      <c r="H1066" s="101" t="n">
        <v>-67333.33</v>
      </c>
      <c r="I1066" s="101" t="n">
        <v>4748.95</v>
      </c>
      <c r="J1066" s="101" t="n">
        <v>12110.36</v>
      </c>
      <c r="K1066" s="101" t="n">
        <v>11175.37</v>
      </c>
      <c r="L1066" s="101" t="n">
        <v>27592.94</v>
      </c>
      <c r="M1066" s="101" t="n">
        <v>9048.641</v>
      </c>
      <c r="N1066" s="101" t="n">
        <v>12470</v>
      </c>
      <c r="O1066" s="101" t="n">
        <v>-8403.88</v>
      </c>
      <c r="P1066" s="101" t="n">
        <v>-23416.9</v>
      </c>
      <c r="Q1066" s="101" t="n">
        <v>2219.78</v>
      </c>
      <c r="R1066" s="101"/>
      <c r="S1066" s="101"/>
      <c r="T1066" s="101"/>
      <c r="U1066" s="101"/>
      <c r="V1066" s="101"/>
      <c r="W1066" s="101"/>
      <c r="X1066" s="101"/>
      <c r="Y1066" s="101"/>
      <c r="Z1066" s="101"/>
      <c r="AA1066" s="101"/>
    </row>
    <row r="1067" customFormat="false" ht="15.75" hidden="false" customHeight="true" outlineLevel="0" collapsed="false">
      <c r="A1067" s="101"/>
      <c r="B1067" s="101" t="n">
        <v>20</v>
      </c>
      <c r="C1067" s="101" t="n">
        <v>60</v>
      </c>
      <c r="D1067" s="101" t="n">
        <v>40</v>
      </c>
      <c r="E1067" s="101" t="n">
        <v>100</v>
      </c>
      <c r="F1067" s="101" t="s">
        <v>262</v>
      </c>
      <c r="G1067" s="101" t="str">
        <f aca="false">E1067&amp;""&amp;F1067</f>
        <v>100Zr</v>
      </c>
      <c r="H1067" s="101" t="n">
        <v>-76381.971</v>
      </c>
      <c r="I1067" s="101" t="n">
        <v>6828.86</v>
      </c>
      <c r="J1067" s="101" t="n">
        <v>13015.24</v>
      </c>
      <c r="K1067" s="101" t="n">
        <v>11232.09</v>
      </c>
      <c r="L1067" s="101" t="n">
        <v>24533.94</v>
      </c>
      <c r="M1067" s="101" t="n">
        <v>3421.362</v>
      </c>
      <c r="N1067" s="101" t="n">
        <v>9807.51</v>
      </c>
      <c r="O1067" s="101" t="n">
        <v>-5877.03</v>
      </c>
      <c r="P1067" s="101" t="n">
        <v>-21159</v>
      </c>
      <c r="Q1067" s="101" t="n">
        <v>-2121.49</v>
      </c>
      <c r="R1067" s="101"/>
      <c r="S1067" s="101"/>
      <c r="T1067" s="101"/>
      <c r="U1067" s="101"/>
      <c r="V1067" s="101"/>
      <c r="W1067" s="101"/>
      <c r="X1067" s="101"/>
      <c r="Y1067" s="101"/>
      <c r="Z1067" s="101"/>
      <c r="AA1067" s="101"/>
    </row>
    <row r="1068" customFormat="false" ht="15.75" hidden="false" customHeight="true" outlineLevel="0" collapsed="false">
      <c r="A1068" s="101"/>
      <c r="B1068" s="101" t="n">
        <v>18</v>
      </c>
      <c r="C1068" s="101" t="n">
        <v>59</v>
      </c>
      <c r="D1068" s="101" t="n">
        <v>41</v>
      </c>
      <c r="E1068" s="101" t="n">
        <v>100</v>
      </c>
      <c r="F1068" s="101" t="s">
        <v>263</v>
      </c>
      <c r="G1068" s="101" t="str">
        <f aca="false">E1068&amp;""&amp;F1068</f>
        <v>100Nb</v>
      </c>
      <c r="H1068" s="101" t="n">
        <v>-79803.334</v>
      </c>
      <c r="I1068" s="101" t="n">
        <v>5542.86</v>
      </c>
      <c r="J1068" s="101" t="n">
        <v>9467.88</v>
      </c>
      <c r="K1068" s="101" t="n">
        <v>12415.6</v>
      </c>
      <c r="L1068" s="101" t="n">
        <v>22080.68</v>
      </c>
      <c r="M1068" s="101" t="n">
        <v>6386.146</v>
      </c>
      <c r="N1068" s="101" t="n">
        <v>6216.53</v>
      </c>
      <c r="O1068" s="101" t="n">
        <v>-3886.66</v>
      </c>
      <c r="P1068" s="101" t="n">
        <v>-16436.6</v>
      </c>
      <c r="Q1068" s="101" t="n">
        <v>-1905.68</v>
      </c>
      <c r="R1068" s="101"/>
      <c r="S1068" s="101"/>
      <c r="T1068" s="101"/>
      <c r="U1068" s="101"/>
      <c r="V1068" s="101"/>
      <c r="W1068" s="101"/>
      <c r="X1068" s="101"/>
      <c r="Y1068" s="101"/>
      <c r="Z1068" s="101"/>
      <c r="AA1068" s="101"/>
    </row>
    <row r="1069" customFormat="false" ht="15.75" hidden="false" customHeight="true" outlineLevel="0" collapsed="false">
      <c r="A1069" s="101"/>
      <c r="B1069" s="101" t="n">
        <v>16</v>
      </c>
      <c r="C1069" s="101" t="n">
        <v>58</v>
      </c>
      <c r="D1069" s="101" t="n">
        <v>42</v>
      </c>
      <c r="E1069" s="101" t="n">
        <v>100</v>
      </c>
      <c r="F1069" s="101" t="s">
        <v>264</v>
      </c>
      <c r="G1069" s="101" t="str">
        <f aca="false">E1069&amp;""&amp;F1069</f>
        <v>100Mo</v>
      </c>
      <c r="H1069" s="101" t="n">
        <v>-86189.48</v>
      </c>
      <c r="I1069" s="101" t="n">
        <v>8291.83</v>
      </c>
      <c r="J1069" s="101" t="n">
        <v>11146.66</v>
      </c>
      <c r="K1069" s="101" t="n">
        <v>14217.27</v>
      </c>
      <c r="L1069" s="101" t="n">
        <v>19474.91</v>
      </c>
      <c r="M1069" s="101" t="n">
        <v>-169.62</v>
      </c>
      <c r="N1069" s="101" t="n">
        <v>3034.37</v>
      </c>
      <c r="O1069" s="101" t="n">
        <v>-3169.79</v>
      </c>
      <c r="P1069" s="101" t="n">
        <v>-15854.02</v>
      </c>
      <c r="Q1069" s="101" t="n">
        <v>-6934.02</v>
      </c>
      <c r="R1069" s="101"/>
      <c r="S1069" s="101"/>
      <c r="T1069" s="101"/>
      <c r="U1069" s="101"/>
      <c r="V1069" s="101"/>
      <c r="W1069" s="101"/>
      <c r="X1069" s="101"/>
      <c r="Y1069" s="101"/>
      <c r="Z1069" s="101"/>
      <c r="AA1069" s="101"/>
    </row>
    <row r="1070" customFormat="false" ht="15.75" hidden="false" customHeight="true" outlineLevel="0" collapsed="false">
      <c r="A1070" s="101"/>
      <c r="B1070" s="101" t="n">
        <v>14</v>
      </c>
      <c r="C1070" s="101" t="n">
        <v>57</v>
      </c>
      <c r="D1070" s="101" t="n">
        <v>43</v>
      </c>
      <c r="E1070" s="101" t="n">
        <v>100</v>
      </c>
      <c r="F1070" s="101" t="s">
        <v>265</v>
      </c>
      <c r="G1070" s="101" t="str">
        <f aca="false">E1070&amp;""&amp;F1070</f>
        <v>100Tc</v>
      </c>
      <c r="H1070" s="101" t="n">
        <v>-86019.859</v>
      </c>
      <c r="I1070" s="101" t="n">
        <v>6764.4</v>
      </c>
      <c r="J1070" s="101" t="n">
        <v>7339.86</v>
      </c>
      <c r="K1070" s="101" t="n">
        <v>15731.37</v>
      </c>
      <c r="L1070" s="101" t="n">
        <v>17067.44</v>
      </c>
      <c r="M1070" s="101" t="n">
        <v>3203.986</v>
      </c>
      <c r="N1070" s="101" t="n">
        <v>-431.64</v>
      </c>
      <c r="O1070" s="101" t="n">
        <v>-2837.95</v>
      </c>
      <c r="P1070" s="101" t="n">
        <v>-10977.03</v>
      </c>
      <c r="Q1070" s="101" t="n">
        <v>-6469.34</v>
      </c>
      <c r="R1070" s="101"/>
      <c r="S1070" s="101"/>
      <c r="T1070" s="101"/>
      <c r="U1070" s="101"/>
      <c r="V1070" s="101"/>
      <c r="W1070" s="101"/>
      <c r="X1070" s="101"/>
      <c r="Y1070" s="101"/>
      <c r="Z1070" s="101"/>
      <c r="AA1070" s="101"/>
    </row>
    <row r="1071" customFormat="false" ht="15.75" hidden="false" customHeight="true" outlineLevel="0" collapsed="false">
      <c r="A1071" s="101"/>
      <c r="B1071" s="101" t="n">
        <v>12</v>
      </c>
      <c r="C1071" s="101" t="n">
        <v>56</v>
      </c>
      <c r="D1071" s="101" t="n">
        <v>44</v>
      </c>
      <c r="E1071" s="101" t="n">
        <v>100</v>
      </c>
      <c r="F1071" s="101" t="s">
        <v>266</v>
      </c>
      <c r="G1071" s="101" t="str">
        <f aca="false">E1071&amp;""&amp;F1071</f>
        <v>100Ru</v>
      </c>
      <c r="H1071" s="101" t="n">
        <v>-89223.846</v>
      </c>
      <c r="I1071" s="101" t="n">
        <v>9673.32</v>
      </c>
      <c r="J1071" s="101" t="n">
        <v>9186.04</v>
      </c>
      <c r="K1071" s="101" t="n">
        <v>17141.71</v>
      </c>
      <c r="L1071" s="101" t="n">
        <v>15686.94</v>
      </c>
      <c r="M1071" s="101" t="n">
        <v>-3635.629</v>
      </c>
      <c r="N1071" s="101" t="n">
        <v>-3996.62</v>
      </c>
      <c r="O1071" s="101" t="n">
        <v>-2855.13</v>
      </c>
      <c r="P1071" s="101" t="n">
        <v>-10543.85</v>
      </c>
      <c r="Q1071" s="101" t="n">
        <v>-11717.17</v>
      </c>
      <c r="R1071" s="101"/>
      <c r="S1071" s="101"/>
      <c r="T1071" s="101"/>
      <c r="U1071" s="101"/>
      <c r="V1071" s="101"/>
      <c r="W1071" s="101"/>
      <c r="X1071" s="101"/>
      <c r="Y1071" s="101"/>
      <c r="Z1071" s="101"/>
      <c r="AA1071" s="101"/>
    </row>
    <row r="1072" customFormat="false" ht="15.75" hidden="false" customHeight="true" outlineLevel="0" collapsed="false">
      <c r="A1072" s="101"/>
      <c r="B1072" s="101" t="n">
        <v>10</v>
      </c>
      <c r="C1072" s="101" t="n">
        <v>55</v>
      </c>
      <c r="D1072" s="101" t="n">
        <v>45</v>
      </c>
      <c r="E1072" s="101" t="n">
        <v>100</v>
      </c>
      <c r="F1072" s="101" t="s">
        <v>267</v>
      </c>
      <c r="G1072" s="101" t="str">
        <f aca="false">E1072&amp;""&amp;F1072</f>
        <v>100Rh</v>
      </c>
      <c r="H1072" s="101" t="n">
        <v>-85588.217</v>
      </c>
      <c r="I1072" s="101" t="n">
        <v>8081.54</v>
      </c>
      <c r="J1072" s="101" t="n">
        <v>5255.35</v>
      </c>
      <c r="K1072" s="101" t="n">
        <v>18555.74</v>
      </c>
      <c r="L1072" s="101" t="n">
        <v>13735.03</v>
      </c>
      <c r="M1072" s="101" t="n">
        <v>-360.992</v>
      </c>
      <c r="N1072" s="101" t="n">
        <v>-7450.26</v>
      </c>
      <c r="O1072" s="101" t="n">
        <v>-2192.75</v>
      </c>
      <c r="P1072" s="101" t="n">
        <v>-5550.41</v>
      </c>
      <c r="Q1072" s="101" t="n">
        <v>-11478.3</v>
      </c>
      <c r="R1072" s="101"/>
      <c r="S1072" s="101"/>
      <c r="T1072" s="101"/>
      <c r="U1072" s="101"/>
      <c r="V1072" s="101"/>
      <c r="W1072" s="101"/>
      <c r="X1072" s="101"/>
      <c r="Y1072" s="101"/>
      <c r="Z1072" s="101"/>
      <c r="AA1072" s="101"/>
    </row>
    <row r="1073" customFormat="false" ht="15.75" hidden="false" customHeight="true" outlineLevel="0" collapsed="false">
      <c r="A1073" s="101"/>
      <c r="B1073" s="101" t="n">
        <v>8</v>
      </c>
      <c r="C1073" s="101" t="n">
        <v>54</v>
      </c>
      <c r="D1073" s="101" t="n">
        <v>46</v>
      </c>
      <c r="E1073" s="101" t="n">
        <v>100</v>
      </c>
      <c r="F1073" s="101" t="s">
        <v>268</v>
      </c>
      <c r="G1073" s="101" t="str">
        <f aca="false">E1073&amp;""&amp;F1073</f>
        <v>100Pd</v>
      </c>
      <c r="H1073" s="101" t="n">
        <v>-85227.225</v>
      </c>
      <c r="I1073" s="101" t="n">
        <v>11117.3</v>
      </c>
      <c r="J1073" s="101" t="n">
        <v>6938.2</v>
      </c>
      <c r="K1073" s="101" t="n">
        <v>20048.88</v>
      </c>
      <c r="L1073" s="101" t="n">
        <v>11580.4</v>
      </c>
      <c r="M1073" s="101" t="n">
        <v>-7089.266</v>
      </c>
      <c r="N1073" s="101" t="n">
        <v>-11032.63</v>
      </c>
      <c r="O1073" s="101" t="n">
        <v>-1573.02</v>
      </c>
      <c r="P1073" s="101" t="n">
        <v>-4894.36</v>
      </c>
      <c r="Q1073" s="101" t="n">
        <v>-16586.07</v>
      </c>
      <c r="R1073" s="101"/>
      <c r="S1073" s="101"/>
      <c r="T1073" s="101"/>
      <c r="U1073" s="101"/>
      <c r="V1073" s="101"/>
      <c r="W1073" s="101"/>
      <c r="X1073" s="101"/>
      <c r="Y1073" s="101"/>
      <c r="Z1073" s="101"/>
      <c r="AA1073" s="101"/>
    </row>
    <row r="1074" customFormat="false" ht="15.75" hidden="false" customHeight="true" outlineLevel="0" collapsed="false">
      <c r="A1074" s="101"/>
      <c r="B1074" s="101" t="n">
        <v>6</v>
      </c>
      <c r="C1074" s="101" t="n">
        <v>53</v>
      </c>
      <c r="D1074" s="101" t="n">
        <v>47</v>
      </c>
      <c r="E1074" s="101" t="n">
        <v>100</v>
      </c>
      <c r="F1074" s="101" t="s">
        <v>269</v>
      </c>
      <c r="G1074" s="101" t="str">
        <f aca="false">E1074&amp;""&amp;F1074</f>
        <v>100Ag</v>
      </c>
      <c r="H1074" s="101" t="n">
        <v>-78137.959</v>
      </c>
      <c r="I1074" s="101" t="n">
        <v>9496.8</v>
      </c>
      <c r="J1074" s="101" t="n">
        <v>3245.69</v>
      </c>
      <c r="K1074" s="101" t="n">
        <v>21214.18</v>
      </c>
      <c r="L1074" s="101" t="n">
        <v>9540.79</v>
      </c>
      <c r="M1074" s="101" t="n">
        <v>-3943.363</v>
      </c>
      <c r="N1074" s="101" t="n">
        <v>-13824.99</v>
      </c>
      <c r="O1074" s="101" t="n">
        <v>-876.41</v>
      </c>
      <c r="P1074" s="101" t="n">
        <v>151.06</v>
      </c>
      <c r="Q1074" s="101" t="n">
        <v>-16278.15</v>
      </c>
      <c r="R1074" s="101"/>
      <c r="S1074" s="101"/>
      <c r="T1074" s="101"/>
      <c r="U1074" s="101"/>
      <c r="V1074" s="101"/>
      <c r="W1074" s="101"/>
      <c r="X1074" s="101"/>
      <c r="Y1074" s="101"/>
      <c r="Z1074" s="101"/>
      <c r="AA1074" s="101"/>
    </row>
    <row r="1075" customFormat="false" ht="15.75" hidden="false" customHeight="true" outlineLevel="0" collapsed="false">
      <c r="A1075" s="101"/>
      <c r="B1075" s="101" t="n">
        <v>4</v>
      </c>
      <c r="C1075" s="101" t="n">
        <v>52</v>
      </c>
      <c r="D1075" s="101" t="n">
        <v>48</v>
      </c>
      <c r="E1075" s="101" t="n">
        <v>100</v>
      </c>
      <c r="F1075" s="101" t="s">
        <v>270</v>
      </c>
      <c r="G1075" s="101" t="str">
        <f aca="false">E1075&amp;""&amp;F1075</f>
        <v>100Cd</v>
      </c>
      <c r="H1075" s="101" t="n">
        <v>-74194.596</v>
      </c>
      <c r="I1075" s="101" t="n">
        <v>12334.79</v>
      </c>
      <c r="J1075" s="101" t="n">
        <v>4771.09</v>
      </c>
      <c r="K1075" s="101" t="n">
        <v>22700.82</v>
      </c>
      <c r="L1075" s="101" t="n">
        <v>7451.56</v>
      </c>
      <c r="M1075" s="101" t="n">
        <v>-9881.624</v>
      </c>
      <c r="N1075" s="101" t="n">
        <v>-16911.62</v>
      </c>
      <c r="O1075" s="101" t="n">
        <v>-437.35</v>
      </c>
      <c r="P1075" s="101" t="n">
        <v>697.67</v>
      </c>
      <c r="Q1075" s="101" t="n">
        <v>-20890.01</v>
      </c>
      <c r="R1075" s="101"/>
      <c r="S1075" s="101"/>
      <c r="T1075" s="101"/>
      <c r="U1075" s="101"/>
      <c r="V1075" s="101"/>
      <c r="W1075" s="101"/>
      <c r="X1075" s="101"/>
      <c r="Y1075" s="101"/>
      <c r="Z1075" s="101"/>
      <c r="AA1075" s="101"/>
    </row>
    <row r="1076" customFormat="false" ht="15.75" hidden="false" customHeight="true" outlineLevel="0" collapsed="false">
      <c r="A1076" s="101"/>
      <c r="B1076" s="101" t="n">
        <v>2</v>
      </c>
      <c r="C1076" s="101" t="n">
        <v>51</v>
      </c>
      <c r="D1076" s="101" t="n">
        <v>49</v>
      </c>
      <c r="E1076" s="101" t="n">
        <v>100</v>
      </c>
      <c r="F1076" s="101" t="s">
        <v>271</v>
      </c>
      <c r="G1076" s="101" t="str">
        <f aca="false">E1076&amp;""&amp;F1076</f>
        <v>100In</v>
      </c>
      <c r="H1076" s="101" t="n">
        <v>-64312.972</v>
      </c>
      <c r="I1076" s="101" t="n">
        <v>11008.01</v>
      </c>
      <c r="J1076" s="101" t="n">
        <v>1670.82</v>
      </c>
      <c r="K1076" s="101" t="n">
        <v>26559.01</v>
      </c>
      <c r="L1076" s="101" t="n">
        <v>5824.5</v>
      </c>
      <c r="M1076" s="101" t="n">
        <v>-7030</v>
      </c>
      <c r="N1076" s="101"/>
      <c r="O1076" s="101" t="n">
        <v>-2226.25</v>
      </c>
      <c r="P1076" s="101" t="n">
        <v>5110.53</v>
      </c>
      <c r="Q1076" s="101" t="n">
        <v>-24440.01</v>
      </c>
      <c r="R1076" s="101"/>
      <c r="S1076" s="101"/>
      <c r="T1076" s="101"/>
      <c r="U1076" s="101"/>
      <c r="V1076" s="101"/>
      <c r="W1076" s="101"/>
      <c r="X1076" s="101"/>
      <c r="Y1076" s="101"/>
      <c r="Z1076" s="101"/>
      <c r="AA1076" s="101"/>
    </row>
    <row r="1077" customFormat="false" ht="15.75" hidden="false" customHeight="true" outlineLevel="0" collapsed="false">
      <c r="A1077" s="101"/>
      <c r="B1077" s="101" t="n">
        <v>0</v>
      </c>
      <c r="C1077" s="101" t="n">
        <v>50</v>
      </c>
      <c r="D1077" s="101" t="n">
        <v>50</v>
      </c>
      <c r="E1077" s="101" t="n">
        <v>100</v>
      </c>
      <c r="F1077" s="101" t="s">
        <v>214</v>
      </c>
      <c r="G1077" s="101" t="str">
        <f aca="false">E1077&amp;""&amp;F1077</f>
        <v>100Sn</v>
      </c>
      <c r="H1077" s="101" t="n">
        <v>-57282.972</v>
      </c>
      <c r="I1077" s="101" t="n">
        <v>17410.01</v>
      </c>
      <c r="J1077" s="101" t="n">
        <v>3196.01</v>
      </c>
      <c r="K1077" s="101"/>
      <c r="L1077" s="101" t="n">
        <v>4224.5</v>
      </c>
      <c r="M1077" s="101"/>
      <c r="N1077" s="101"/>
      <c r="O1077" s="101" t="n">
        <v>-4135.01</v>
      </c>
      <c r="P1077" s="101" t="n">
        <v>5359.18</v>
      </c>
      <c r="Q1077" s="101"/>
      <c r="R1077" s="101"/>
      <c r="S1077" s="101"/>
      <c r="T1077" s="101"/>
      <c r="U1077" s="101"/>
      <c r="V1077" s="101"/>
      <c r="W1077" s="101"/>
      <c r="X1077" s="101"/>
      <c r="Y1077" s="101"/>
      <c r="Z1077" s="101"/>
      <c r="AA1077" s="101"/>
    </row>
    <row r="1078" customFormat="false" ht="15.75" hidden="false" customHeight="true" outlineLevel="0" collapsed="false">
      <c r="A1078" s="101"/>
      <c r="B1078" s="101" t="n">
        <v>29</v>
      </c>
      <c r="C1078" s="101" t="n">
        <v>65</v>
      </c>
      <c r="D1078" s="101" t="n">
        <v>36</v>
      </c>
      <c r="E1078" s="101" t="n">
        <v>101</v>
      </c>
      <c r="F1078" s="101" t="s">
        <v>258</v>
      </c>
      <c r="G1078" s="101" t="str">
        <f aca="false">E1078&amp;""&amp;F1078</f>
        <v>101Kr</v>
      </c>
      <c r="H1078" s="101" t="n">
        <v>-29128.01</v>
      </c>
      <c r="I1078" s="101" t="n">
        <v>2147.01</v>
      </c>
      <c r="J1078" s="101"/>
      <c r="K1078" s="101" t="n">
        <v>6511.01</v>
      </c>
      <c r="L1078" s="101"/>
      <c r="M1078" s="101" t="n">
        <v>13684.01</v>
      </c>
      <c r="N1078" s="101" t="n">
        <v>26434.01</v>
      </c>
      <c r="O1078" s="101"/>
      <c r="P1078" s="101"/>
      <c r="Q1078" s="101" t="n">
        <v>9348.01</v>
      </c>
      <c r="R1078" s="101"/>
      <c r="S1078" s="101"/>
      <c r="T1078" s="101"/>
      <c r="U1078" s="101"/>
      <c r="V1078" s="101"/>
      <c r="W1078" s="101"/>
      <c r="X1078" s="101"/>
      <c r="Y1078" s="101"/>
      <c r="Z1078" s="101"/>
      <c r="AA1078" s="101"/>
    </row>
    <row r="1079" customFormat="false" ht="15.75" hidden="false" customHeight="true" outlineLevel="0" collapsed="false">
      <c r="A1079" s="101"/>
      <c r="B1079" s="101" t="n">
        <v>27</v>
      </c>
      <c r="C1079" s="101" t="n">
        <v>64</v>
      </c>
      <c r="D1079" s="101" t="n">
        <v>37</v>
      </c>
      <c r="E1079" s="101" t="n">
        <v>101</v>
      </c>
      <c r="F1079" s="101" t="s">
        <v>259</v>
      </c>
      <c r="G1079" s="101" t="str">
        <f aca="false">E1079&amp;""&amp;F1079</f>
        <v>101Rb</v>
      </c>
      <c r="H1079" s="101" t="n">
        <v>-42812.01</v>
      </c>
      <c r="I1079" s="101" t="n">
        <v>4337.01</v>
      </c>
      <c r="J1079" s="101" t="n">
        <v>15049.01</v>
      </c>
      <c r="K1079" s="101" t="n">
        <v>7749.01</v>
      </c>
      <c r="L1079" s="101"/>
      <c r="M1079" s="101" t="n">
        <v>12750.01</v>
      </c>
      <c r="N1079" s="101" t="n">
        <v>22255.01</v>
      </c>
      <c r="O1079" s="101" t="n">
        <v>-11181.01</v>
      </c>
      <c r="P1079" s="101"/>
      <c r="Q1079" s="101" t="n">
        <v>8947.01</v>
      </c>
      <c r="R1079" s="101"/>
      <c r="S1079" s="101"/>
      <c r="T1079" s="101"/>
      <c r="U1079" s="101"/>
      <c r="V1079" s="101"/>
      <c r="W1079" s="101"/>
      <c r="X1079" s="101"/>
      <c r="Y1079" s="101"/>
      <c r="Z1079" s="101"/>
      <c r="AA1079" s="101"/>
    </row>
    <row r="1080" customFormat="false" ht="15.75" hidden="false" customHeight="true" outlineLevel="0" collapsed="false">
      <c r="A1080" s="101"/>
      <c r="B1080" s="101" t="n">
        <v>25</v>
      </c>
      <c r="C1080" s="101" t="n">
        <v>63</v>
      </c>
      <c r="D1080" s="101" t="n">
        <v>38</v>
      </c>
      <c r="E1080" s="101" t="n">
        <v>101</v>
      </c>
      <c r="F1080" s="101" t="s">
        <v>260</v>
      </c>
      <c r="G1080" s="101" t="str">
        <f aca="false">E1080&amp;""&amp;F1080</f>
        <v>101Sr</v>
      </c>
      <c r="H1080" s="101" t="n">
        <v>-55561.993</v>
      </c>
      <c r="I1080" s="101" t="n">
        <v>3803.16</v>
      </c>
      <c r="J1080" s="101" t="n">
        <v>16304.01</v>
      </c>
      <c r="K1080" s="101" t="n">
        <v>9192.69</v>
      </c>
      <c r="L1080" s="101" t="n">
        <v>31380.01</v>
      </c>
      <c r="M1080" s="101" t="n">
        <v>9505</v>
      </c>
      <c r="N1080" s="101" t="n">
        <v>17608.76</v>
      </c>
      <c r="O1080" s="101" t="n">
        <v>-10563.42</v>
      </c>
      <c r="P1080" s="101" t="n">
        <v>-27799.01</v>
      </c>
      <c r="Q1080" s="101" t="n">
        <v>3700.02</v>
      </c>
      <c r="R1080" s="101"/>
      <c r="S1080" s="101"/>
      <c r="T1080" s="101"/>
      <c r="U1080" s="101"/>
      <c r="V1080" s="101"/>
      <c r="W1080" s="101"/>
      <c r="X1080" s="101"/>
      <c r="Y1080" s="101"/>
      <c r="Z1080" s="101"/>
      <c r="AA1080" s="101"/>
    </row>
    <row r="1081" customFormat="false" ht="15.75" hidden="false" customHeight="true" outlineLevel="0" collapsed="false">
      <c r="A1081" s="101"/>
      <c r="B1081" s="101" t="n">
        <v>23</v>
      </c>
      <c r="C1081" s="101" t="n">
        <v>62</v>
      </c>
      <c r="D1081" s="101" t="n">
        <v>39</v>
      </c>
      <c r="E1081" s="101" t="n">
        <v>101</v>
      </c>
      <c r="F1081" s="101" t="s">
        <v>261</v>
      </c>
      <c r="G1081" s="101" t="str">
        <f aca="false">E1081&amp;""&amp;F1081</f>
        <v>101Y</v>
      </c>
      <c r="H1081" s="101" t="n">
        <v>-65066.993</v>
      </c>
      <c r="I1081" s="101" t="n">
        <v>5804.98</v>
      </c>
      <c r="J1081" s="101" t="n">
        <v>12525.82</v>
      </c>
      <c r="K1081" s="101" t="n">
        <v>10553.93</v>
      </c>
      <c r="L1081" s="101" t="n">
        <v>28439.53</v>
      </c>
      <c r="M1081" s="101" t="n">
        <v>8103.757</v>
      </c>
      <c r="N1081" s="101" t="n">
        <v>13821</v>
      </c>
      <c r="O1081" s="101" t="n">
        <v>-8972.79</v>
      </c>
      <c r="P1081" s="101" t="n">
        <v>-25809.01</v>
      </c>
      <c r="Q1081" s="101" t="n">
        <v>3243.66</v>
      </c>
      <c r="R1081" s="101"/>
      <c r="S1081" s="101"/>
      <c r="T1081" s="101"/>
      <c r="U1081" s="101"/>
      <c r="V1081" s="101"/>
      <c r="W1081" s="101"/>
      <c r="X1081" s="101"/>
      <c r="Y1081" s="101"/>
      <c r="Z1081" s="101"/>
      <c r="AA1081" s="101"/>
    </row>
    <row r="1082" customFormat="false" ht="15.75" hidden="false" customHeight="true" outlineLevel="0" collapsed="false">
      <c r="A1082" s="101"/>
      <c r="B1082" s="101" t="n">
        <v>21</v>
      </c>
      <c r="C1082" s="101" t="n">
        <v>61</v>
      </c>
      <c r="D1082" s="101" t="n">
        <v>40</v>
      </c>
      <c r="E1082" s="101" t="n">
        <v>101</v>
      </c>
      <c r="F1082" s="101" t="s">
        <v>262</v>
      </c>
      <c r="G1082" s="101" t="str">
        <f aca="false">E1082&amp;""&amp;F1082</f>
        <v>101Zr</v>
      </c>
      <c r="H1082" s="101" t="n">
        <v>-73170.75</v>
      </c>
      <c r="I1082" s="101" t="n">
        <v>4860.1</v>
      </c>
      <c r="J1082" s="101" t="n">
        <v>13126.39</v>
      </c>
      <c r="K1082" s="101" t="n">
        <v>11688.96</v>
      </c>
      <c r="L1082" s="101" t="n">
        <v>25236.75</v>
      </c>
      <c r="M1082" s="101" t="n">
        <v>5717.24</v>
      </c>
      <c r="N1082" s="101" t="n">
        <v>10345.65</v>
      </c>
      <c r="O1082" s="101" t="n">
        <v>-7013.45</v>
      </c>
      <c r="P1082" s="101" t="n">
        <v>-20629.57</v>
      </c>
      <c r="Q1082" s="101" t="n">
        <v>-1438.73</v>
      </c>
      <c r="R1082" s="101"/>
      <c r="S1082" s="101"/>
      <c r="T1082" s="101"/>
      <c r="U1082" s="101"/>
      <c r="V1082" s="101"/>
      <c r="W1082" s="101"/>
      <c r="X1082" s="101"/>
      <c r="Y1082" s="101"/>
      <c r="Z1082" s="101"/>
      <c r="AA1082" s="101"/>
    </row>
    <row r="1083" customFormat="false" ht="15.75" hidden="false" customHeight="true" outlineLevel="0" collapsed="false">
      <c r="A1083" s="101"/>
      <c r="B1083" s="101" t="n">
        <v>19</v>
      </c>
      <c r="C1083" s="101" t="n">
        <v>60</v>
      </c>
      <c r="D1083" s="101" t="n">
        <v>41</v>
      </c>
      <c r="E1083" s="101" t="n">
        <v>101</v>
      </c>
      <c r="F1083" s="101" t="s">
        <v>263</v>
      </c>
      <c r="G1083" s="101" t="str">
        <f aca="false">E1083&amp;""&amp;F1083</f>
        <v>101Nb</v>
      </c>
      <c r="H1083" s="101" t="n">
        <v>-78887.99</v>
      </c>
      <c r="I1083" s="101" t="n">
        <v>7155.97</v>
      </c>
      <c r="J1083" s="101" t="n">
        <v>9794.99</v>
      </c>
      <c r="K1083" s="101" t="n">
        <v>12698.83</v>
      </c>
      <c r="L1083" s="101" t="n">
        <v>22810.23</v>
      </c>
      <c r="M1083" s="101" t="n">
        <v>4628.414</v>
      </c>
      <c r="N1083" s="101" t="n">
        <v>7453.07</v>
      </c>
      <c r="O1083" s="101" t="n">
        <v>-5185.73</v>
      </c>
      <c r="P1083" s="101" t="n">
        <v>-18843.63</v>
      </c>
      <c r="Q1083" s="101" t="n">
        <v>-769.83</v>
      </c>
      <c r="R1083" s="101"/>
      <c r="S1083" s="101"/>
      <c r="T1083" s="101"/>
      <c r="U1083" s="101"/>
      <c r="V1083" s="101"/>
      <c r="W1083" s="101"/>
      <c r="X1083" s="101"/>
      <c r="Y1083" s="101"/>
      <c r="Z1083" s="101"/>
      <c r="AA1083" s="101"/>
    </row>
    <row r="1084" customFormat="false" ht="15.75" hidden="false" customHeight="true" outlineLevel="0" collapsed="false">
      <c r="A1084" s="101"/>
      <c r="B1084" s="101" t="n">
        <v>17</v>
      </c>
      <c r="C1084" s="101" t="n">
        <v>59</v>
      </c>
      <c r="D1084" s="101" t="n">
        <v>42</v>
      </c>
      <c r="E1084" s="101" t="n">
        <v>101</v>
      </c>
      <c r="F1084" s="101" t="s">
        <v>264</v>
      </c>
      <c r="G1084" s="101" t="str">
        <f aca="false">E1084&amp;""&amp;F1084</f>
        <v>101Mo</v>
      </c>
      <c r="H1084" s="101" t="n">
        <v>-83516.403</v>
      </c>
      <c r="I1084" s="101" t="n">
        <v>5398.24</v>
      </c>
      <c r="J1084" s="101" t="n">
        <v>11002.04</v>
      </c>
      <c r="K1084" s="101" t="n">
        <v>13690.07</v>
      </c>
      <c r="L1084" s="101" t="n">
        <v>20469.92</v>
      </c>
      <c r="M1084" s="101" t="n">
        <v>2824.654</v>
      </c>
      <c r="N1084" s="101" t="n">
        <v>4438.17</v>
      </c>
      <c r="O1084" s="101" t="n">
        <v>-2992.9</v>
      </c>
      <c r="P1084" s="101" t="n">
        <v>-14423.4</v>
      </c>
      <c r="Q1084" s="101" t="n">
        <v>-5567.86</v>
      </c>
      <c r="R1084" s="101"/>
      <c r="S1084" s="101"/>
      <c r="T1084" s="101"/>
      <c r="U1084" s="101"/>
      <c r="V1084" s="101"/>
      <c r="W1084" s="101"/>
      <c r="X1084" s="101"/>
      <c r="Y1084" s="101"/>
      <c r="Z1084" s="101"/>
      <c r="AA1084" s="101"/>
    </row>
    <row r="1085" customFormat="false" ht="15.75" hidden="false" customHeight="true" outlineLevel="0" collapsed="false">
      <c r="A1085" s="101"/>
      <c r="B1085" s="101" t="n">
        <v>15</v>
      </c>
      <c r="C1085" s="101" t="n">
        <v>58</v>
      </c>
      <c r="D1085" s="101" t="n">
        <v>43</v>
      </c>
      <c r="E1085" s="101" t="n">
        <v>101</v>
      </c>
      <c r="F1085" s="101" t="s">
        <v>265</v>
      </c>
      <c r="G1085" s="101" t="str">
        <f aca="false">E1085&amp;""&amp;F1085</f>
        <v>101Tc</v>
      </c>
      <c r="H1085" s="101" t="n">
        <v>-86341.057</v>
      </c>
      <c r="I1085" s="101" t="n">
        <v>8392.51</v>
      </c>
      <c r="J1085" s="101" t="n">
        <v>7440.55</v>
      </c>
      <c r="K1085" s="101" t="n">
        <v>15156.91</v>
      </c>
      <c r="L1085" s="101" t="n">
        <v>18587.2</v>
      </c>
      <c r="M1085" s="101" t="n">
        <v>1613.52</v>
      </c>
      <c r="N1085" s="101" t="n">
        <v>1069.77</v>
      </c>
      <c r="O1085" s="101" t="n">
        <v>-3157.88</v>
      </c>
      <c r="P1085" s="101" t="n">
        <v>-13826.69</v>
      </c>
      <c r="Q1085" s="101" t="n">
        <v>-5188.53</v>
      </c>
      <c r="R1085" s="101"/>
      <c r="S1085" s="101"/>
      <c r="T1085" s="101"/>
      <c r="U1085" s="101"/>
      <c r="V1085" s="101"/>
      <c r="W1085" s="101"/>
      <c r="X1085" s="101"/>
      <c r="Y1085" s="101"/>
      <c r="Z1085" s="101"/>
      <c r="AA1085" s="101"/>
    </row>
    <row r="1086" customFormat="false" ht="15.75" hidden="false" customHeight="true" outlineLevel="0" collapsed="false">
      <c r="A1086" s="101"/>
      <c r="B1086" s="101" t="n">
        <v>13</v>
      </c>
      <c r="C1086" s="101" t="n">
        <v>57</v>
      </c>
      <c r="D1086" s="101" t="n">
        <v>44</v>
      </c>
      <c r="E1086" s="101" t="n">
        <v>101</v>
      </c>
      <c r="F1086" s="101" t="s">
        <v>266</v>
      </c>
      <c r="G1086" s="101" t="str">
        <f aca="false">E1086&amp;""&amp;F1086</f>
        <v>101Ru</v>
      </c>
      <c r="H1086" s="101" t="n">
        <v>-87954.577</v>
      </c>
      <c r="I1086" s="101" t="n">
        <v>6802.05</v>
      </c>
      <c r="J1086" s="101" t="n">
        <v>9223.69</v>
      </c>
      <c r="K1086" s="101" t="n">
        <v>16475.37</v>
      </c>
      <c r="L1086" s="101" t="n">
        <v>16563.55</v>
      </c>
      <c r="M1086" s="101" t="n">
        <v>-543.751</v>
      </c>
      <c r="N1086" s="101" t="n">
        <v>-2523.92</v>
      </c>
      <c r="O1086" s="101" t="n">
        <v>-2835.93</v>
      </c>
      <c r="P1086" s="101" t="n">
        <v>-9054.07</v>
      </c>
      <c r="Q1086" s="101" t="n">
        <v>-10437.68</v>
      </c>
      <c r="R1086" s="101"/>
      <c r="S1086" s="101"/>
      <c r="T1086" s="101"/>
      <c r="U1086" s="101"/>
      <c r="V1086" s="101"/>
      <c r="W1086" s="101"/>
      <c r="X1086" s="101"/>
      <c r="Y1086" s="101"/>
      <c r="Z1086" s="101"/>
      <c r="AA1086" s="101"/>
    </row>
    <row r="1087" customFormat="false" ht="15.75" hidden="false" customHeight="true" outlineLevel="0" collapsed="false">
      <c r="A1087" s="101"/>
      <c r="B1087" s="101" t="n">
        <v>11</v>
      </c>
      <c r="C1087" s="101" t="n">
        <v>56</v>
      </c>
      <c r="D1087" s="101" t="n">
        <v>45</v>
      </c>
      <c r="E1087" s="101" t="n">
        <v>101</v>
      </c>
      <c r="F1087" s="101" t="s">
        <v>267</v>
      </c>
      <c r="G1087" s="101" t="str">
        <f aca="false">E1087&amp;""&amp;F1087</f>
        <v>101Rh</v>
      </c>
      <c r="H1087" s="101" t="n">
        <v>-87410.826</v>
      </c>
      <c r="I1087" s="101" t="n">
        <v>9893.93</v>
      </c>
      <c r="J1087" s="101" t="n">
        <v>5475.95</v>
      </c>
      <c r="K1087" s="101" t="n">
        <v>17975.47</v>
      </c>
      <c r="L1087" s="101" t="n">
        <v>14661.99</v>
      </c>
      <c r="M1087" s="101" t="n">
        <v>-1980.169</v>
      </c>
      <c r="N1087" s="101" t="n">
        <v>-6076.45</v>
      </c>
      <c r="O1087" s="101" t="n">
        <v>-2616.89</v>
      </c>
      <c r="P1087" s="101" t="n">
        <v>-8679.94</v>
      </c>
      <c r="Q1087" s="101" t="n">
        <v>-10254.92</v>
      </c>
      <c r="R1087" s="101"/>
      <c r="S1087" s="101"/>
      <c r="T1087" s="101"/>
      <c r="U1087" s="101"/>
      <c r="V1087" s="101"/>
      <c r="W1087" s="101"/>
      <c r="X1087" s="101"/>
      <c r="Y1087" s="101"/>
      <c r="Z1087" s="101"/>
      <c r="AA1087" s="101"/>
    </row>
    <row r="1088" customFormat="false" ht="15.75" hidden="false" customHeight="true" outlineLevel="0" collapsed="false">
      <c r="A1088" s="101"/>
      <c r="B1088" s="101" t="n">
        <v>9</v>
      </c>
      <c r="C1088" s="101" t="n">
        <v>55</v>
      </c>
      <c r="D1088" s="101" t="n">
        <v>46</v>
      </c>
      <c r="E1088" s="101" t="n">
        <v>101</v>
      </c>
      <c r="F1088" s="101" t="s">
        <v>268</v>
      </c>
      <c r="G1088" s="101" t="str">
        <f aca="false">E1088&amp;""&amp;F1088</f>
        <v>101Pd</v>
      </c>
      <c r="H1088" s="101" t="n">
        <v>-85430.657</v>
      </c>
      <c r="I1088" s="101" t="n">
        <v>8274.75</v>
      </c>
      <c r="J1088" s="101" t="n">
        <v>7131.41</v>
      </c>
      <c r="K1088" s="101" t="n">
        <v>19392.05</v>
      </c>
      <c r="L1088" s="101" t="n">
        <v>12386.76</v>
      </c>
      <c r="M1088" s="101" t="n">
        <v>-4096.283</v>
      </c>
      <c r="N1088" s="101" t="n">
        <v>-9594.2</v>
      </c>
      <c r="O1088" s="101" t="n">
        <v>-1736.27</v>
      </c>
      <c r="P1088" s="101" t="n">
        <v>-3495.78</v>
      </c>
      <c r="Q1088" s="101" t="n">
        <v>-15364.01</v>
      </c>
      <c r="R1088" s="101"/>
      <c r="S1088" s="101"/>
      <c r="T1088" s="101"/>
      <c r="U1088" s="101"/>
      <c r="V1088" s="101"/>
      <c r="W1088" s="101"/>
      <c r="X1088" s="101"/>
      <c r="Y1088" s="101"/>
      <c r="Z1088" s="101"/>
      <c r="AA1088" s="101"/>
    </row>
    <row r="1089" customFormat="false" ht="15.75" hidden="false" customHeight="true" outlineLevel="0" collapsed="false">
      <c r="A1089" s="101"/>
      <c r="B1089" s="101" t="n">
        <v>7</v>
      </c>
      <c r="C1089" s="101" t="n">
        <v>54</v>
      </c>
      <c r="D1089" s="101" t="n">
        <v>47</v>
      </c>
      <c r="E1089" s="101" t="n">
        <v>101</v>
      </c>
      <c r="F1089" s="101" t="s">
        <v>269</v>
      </c>
      <c r="G1089" s="101" t="str">
        <f aca="false">E1089&amp;""&amp;F1089</f>
        <v>101Ag</v>
      </c>
      <c r="H1089" s="101" t="n">
        <v>-81334.373</v>
      </c>
      <c r="I1089" s="101" t="n">
        <v>11267.73</v>
      </c>
      <c r="J1089" s="101" t="n">
        <v>3396.12</v>
      </c>
      <c r="K1089" s="101" t="n">
        <v>20764.54</v>
      </c>
      <c r="L1089" s="101" t="n">
        <v>10334.32</v>
      </c>
      <c r="M1089" s="101" t="n">
        <v>-5497.918</v>
      </c>
      <c r="N1089" s="101" t="n">
        <v>-12721.01</v>
      </c>
      <c r="O1089" s="101" t="n">
        <v>-1162.99</v>
      </c>
      <c r="P1089" s="101" t="n">
        <v>-3035.13</v>
      </c>
      <c r="Q1089" s="101" t="n">
        <v>-15211.09</v>
      </c>
      <c r="R1089" s="101"/>
      <c r="S1089" s="101"/>
      <c r="T1089" s="101"/>
      <c r="U1089" s="101"/>
      <c r="V1089" s="101"/>
      <c r="W1089" s="101"/>
      <c r="X1089" s="101"/>
      <c r="Y1089" s="101"/>
      <c r="Z1089" s="101"/>
      <c r="AA1089" s="101"/>
    </row>
    <row r="1090" customFormat="false" ht="15.75" hidden="false" customHeight="true" outlineLevel="0" collapsed="false">
      <c r="A1090" s="101"/>
      <c r="B1090" s="101" t="n">
        <v>5</v>
      </c>
      <c r="C1090" s="101" t="n">
        <v>53</v>
      </c>
      <c r="D1090" s="101" t="n">
        <v>48</v>
      </c>
      <c r="E1090" s="101" t="n">
        <v>101</v>
      </c>
      <c r="F1090" s="101" t="s">
        <v>270</v>
      </c>
      <c r="G1090" s="101" t="str">
        <f aca="false">E1090&amp;""&amp;F1090</f>
        <v>101Cd</v>
      </c>
      <c r="H1090" s="101" t="n">
        <v>-75836.455</v>
      </c>
      <c r="I1090" s="101" t="n">
        <v>9713.18</v>
      </c>
      <c r="J1090" s="101" t="n">
        <v>4987.47</v>
      </c>
      <c r="K1090" s="101" t="n">
        <v>22047.97</v>
      </c>
      <c r="L1090" s="101" t="n">
        <v>8233.16</v>
      </c>
      <c r="M1090" s="101" t="n">
        <v>-7223.01</v>
      </c>
      <c r="N1090" s="101" t="n">
        <v>-15530.83</v>
      </c>
      <c r="O1090" s="101" t="n">
        <v>-455.53</v>
      </c>
      <c r="P1090" s="101" t="n">
        <v>2101.8</v>
      </c>
      <c r="Q1090" s="101" t="n">
        <v>-19594.8</v>
      </c>
      <c r="R1090" s="101"/>
      <c r="S1090" s="101"/>
      <c r="T1090" s="101"/>
      <c r="U1090" s="101"/>
      <c r="V1090" s="101"/>
      <c r="W1090" s="101"/>
      <c r="X1090" s="101"/>
      <c r="Y1090" s="101"/>
      <c r="Z1090" s="101"/>
      <c r="AA1090" s="101"/>
    </row>
    <row r="1091" customFormat="false" ht="15.75" hidden="false" customHeight="true" outlineLevel="0" collapsed="false">
      <c r="A1091" s="101"/>
      <c r="B1091" s="101" t="n">
        <v>3</v>
      </c>
      <c r="C1091" s="101" t="n">
        <v>52</v>
      </c>
      <c r="D1091" s="101" t="n">
        <v>49</v>
      </c>
      <c r="E1091" s="101" t="n">
        <v>101</v>
      </c>
      <c r="F1091" s="101" t="s">
        <v>271</v>
      </c>
      <c r="G1091" s="101" t="str">
        <f aca="false">E1091&amp;""&amp;F1091</f>
        <v>101In</v>
      </c>
      <c r="H1091" s="101" t="n">
        <v>-68614.01</v>
      </c>
      <c r="I1091" s="101" t="n">
        <v>12372.01</v>
      </c>
      <c r="J1091" s="101" t="n">
        <v>1708.01</v>
      </c>
      <c r="K1091" s="101" t="n">
        <v>23380.01</v>
      </c>
      <c r="L1091" s="101" t="n">
        <v>6479.01</v>
      </c>
      <c r="M1091" s="101" t="n">
        <v>-8308.01</v>
      </c>
      <c r="N1091" s="101"/>
      <c r="O1091" s="101" t="n">
        <v>-213.01</v>
      </c>
      <c r="P1091" s="101" t="n">
        <v>2235.01</v>
      </c>
      <c r="Q1091" s="101" t="n">
        <v>-19402.01</v>
      </c>
      <c r="R1091" s="101"/>
      <c r="S1091" s="101"/>
      <c r="T1091" s="101"/>
      <c r="U1091" s="101"/>
      <c r="V1091" s="101"/>
      <c r="W1091" s="101"/>
      <c r="X1091" s="101"/>
      <c r="Y1091" s="101"/>
      <c r="Z1091" s="101"/>
      <c r="AA1091" s="101"/>
    </row>
    <row r="1092" customFormat="false" ht="15.75" hidden="false" customHeight="true" outlineLevel="0" collapsed="false">
      <c r="A1092" s="101"/>
      <c r="B1092" s="101" t="n">
        <v>1</v>
      </c>
      <c r="C1092" s="101" t="n">
        <v>51</v>
      </c>
      <c r="D1092" s="101" t="n">
        <v>50</v>
      </c>
      <c r="E1092" s="101" t="n">
        <v>101</v>
      </c>
      <c r="F1092" s="101" t="s">
        <v>214</v>
      </c>
      <c r="G1092" s="101" t="str">
        <f aca="false">E1092&amp;""&amp;F1092</f>
        <v>101Sn</v>
      </c>
      <c r="H1092" s="101" t="n">
        <v>-60305.625</v>
      </c>
      <c r="I1092" s="101" t="n">
        <v>11093.97</v>
      </c>
      <c r="J1092" s="101" t="n">
        <v>3281.62</v>
      </c>
      <c r="K1092" s="101" t="n">
        <v>28504.01</v>
      </c>
      <c r="L1092" s="101" t="n">
        <v>4952.44</v>
      </c>
      <c r="M1092" s="101"/>
      <c r="N1092" s="101"/>
      <c r="O1092" s="101" t="n">
        <v>-2277.01</v>
      </c>
      <c r="P1092" s="101" t="n">
        <v>6600</v>
      </c>
      <c r="Q1092" s="101"/>
      <c r="R1092" s="101"/>
      <c r="S1092" s="101"/>
      <c r="T1092" s="101"/>
      <c r="U1092" s="101"/>
      <c r="V1092" s="101"/>
      <c r="W1092" s="101"/>
      <c r="X1092" s="101"/>
      <c r="Y1092" s="101"/>
      <c r="Z1092" s="101"/>
      <c r="AA1092" s="101"/>
    </row>
    <row r="1093" customFormat="false" ht="15.75" hidden="false" customHeight="true" outlineLevel="0" collapsed="false">
      <c r="A1093" s="101"/>
      <c r="B1093" s="101" t="n">
        <v>28</v>
      </c>
      <c r="C1093" s="101" t="n">
        <v>65</v>
      </c>
      <c r="D1093" s="101" t="n">
        <v>37</v>
      </c>
      <c r="E1093" s="101" t="n">
        <v>102</v>
      </c>
      <c r="F1093" s="101" t="s">
        <v>259</v>
      </c>
      <c r="G1093" s="101" t="str">
        <f aca="false">E1093&amp;""&amp;F1093</f>
        <v>102Rb</v>
      </c>
      <c r="H1093" s="101" t="n">
        <v>-37707.01</v>
      </c>
      <c r="I1093" s="101" t="n">
        <v>2966.01</v>
      </c>
      <c r="J1093" s="101" t="n">
        <v>15868.01</v>
      </c>
      <c r="K1093" s="101" t="n">
        <v>7303.01</v>
      </c>
      <c r="L1093" s="101"/>
      <c r="M1093" s="101" t="n">
        <v>14651.01</v>
      </c>
      <c r="N1093" s="101" t="n">
        <v>23466.01</v>
      </c>
      <c r="O1093" s="101" t="n">
        <v>-11684.01</v>
      </c>
      <c r="P1093" s="101"/>
      <c r="Q1093" s="101" t="n">
        <v>9784.01</v>
      </c>
      <c r="R1093" s="101"/>
      <c r="S1093" s="101"/>
      <c r="T1093" s="101"/>
      <c r="U1093" s="101"/>
      <c r="V1093" s="101"/>
      <c r="W1093" s="101"/>
      <c r="X1093" s="101"/>
      <c r="Y1093" s="101"/>
      <c r="Z1093" s="101"/>
      <c r="AA1093" s="101"/>
    </row>
    <row r="1094" customFormat="false" ht="15.75" hidden="false" customHeight="true" outlineLevel="0" collapsed="false">
      <c r="A1094" s="101"/>
      <c r="B1094" s="101" t="n">
        <v>26</v>
      </c>
      <c r="C1094" s="101" t="n">
        <v>64</v>
      </c>
      <c r="D1094" s="101" t="n">
        <v>38</v>
      </c>
      <c r="E1094" s="101" t="n">
        <v>102</v>
      </c>
      <c r="F1094" s="101" t="s">
        <v>260</v>
      </c>
      <c r="G1094" s="101" t="str">
        <f aca="false">E1094&amp;""&amp;F1094</f>
        <v>102Sr</v>
      </c>
      <c r="H1094" s="101" t="n">
        <v>-52358.366</v>
      </c>
      <c r="I1094" s="101" t="n">
        <v>4867.69</v>
      </c>
      <c r="J1094" s="101" t="n">
        <v>16835.01</v>
      </c>
      <c r="K1094" s="101" t="n">
        <v>8670.85</v>
      </c>
      <c r="L1094" s="101" t="n">
        <v>31884.01</v>
      </c>
      <c r="M1094" s="101" t="n">
        <v>8815</v>
      </c>
      <c r="N1094" s="101" t="n">
        <v>19235.4</v>
      </c>
      <c r="O1094" s="101" t="n">
        <v>-10472.01</v>
      </c>
      <c r="P1094" s="101" t="n">
        <v>-30520.01</v>
      </c>
      <c r="Q1094" s="101" t="n">
        <v>4637.31</v>
      </c>
      <c r="R1094" s="101"/>
      <c r="S1094" s="101"/>
      <c r="T1094" s="101"/>
      <c r="U1094" s="101"/>
      <c r="V1094" s="101"/>
      <c r="W1094" s="101"/>
      <c r="X1094" s="101"/>
      <c r="Y1094" s="101"/>
      <c r="Z1094" s="101"/>
      <c r="AA1094" s="101"/>
    </row>
    <row r="1095" customFormat="false" ht="15.75" hidden="false" customHeight="true" outlineLevel="0" collapsed="false">
      <c r="A1095" s="101"/>
      <c r="B1095" s="101" t="n">
        <v>24</v>
      </c>
      <c r="C1095" s="101" t="n">
        <v>63</v>
      </c>
      <c r="D1095" s="101" t="n">
        <v>39</v>
      </c>
      <c r="E1095" s="101" t="n">
        <v>102</v>
      </c>
      <c r="F1095" s="101" t="s">
        <v>261</v>
      </c>
      <c r="G1095" s="101" t="str">
        <f aca="false">E1095&amp;""&amp;F1095</f>
        <v>102Y</v>
      </c>
      <c r="H1095" s="101" t="n">
        <v>-61173.366</v>
      </c>
      <c r="I1095" s="101" t="n">
        <v>4177.69</v>
      </c>
      <c r="J1095" s="101" t="n">
        <v>12900.34</v>
      </c>
      <c r="K1095" s="101" t="n">
        <v>9982.67</v>
      </c>
      <c r="L1095" s="101" t="n">
        <v>29205.01</v>
      </c>
      <c r="M1095" s="101" t="n">
        <v>10420.396</v>
      </c>
      <c r="N1095" s="101" t="n">
        <v>15137.23</v>
      </c>
      <c r="O1095" s="101" t="n">
        <v>-9279.95</v>
      </c>
      <c r="P1095" s="101" t="n">
        <v>-25650.01</v>
      </c>
      <c r="Q1095" s="101" t="n">
        <v>3926.07</v>
      </c>
      <c r="R1095" s="101"/>
      <c r="S1095" s="101"/>
      <c r="T1095" s="101"/>
      <c r="U1095" s="101"/>
      <c r="V1095" s="101"/>
      <c r="W1095" s="101"/>
      <c r="X1095" s="101"/>
      <c r="Y1095" s="101"/>
      <c r="Z1095" s="101"/>
      <c r="AA1095" s="101"/>
    </row>
    <row r="1096" customFormat="false" ht="15.75" hidden="false" customHeight="true" outlineLevel="0" collapsed="false">
      <c r="A1096" s="101"/>
      <c r="B1096" s="101" t="n">
        <v>22</v>
      </c>
      <c r="C1096" s="101" t="n">
        <v>62</v>
      </c>
      <c r="D1096" s="101" t="n">
        <v>40</v>
      </c>
      <c r="E1096" s="101" t="n">
        <v>102</v>
      </c>
      <c r="F1096" s="101" t="s">
        <v>262</v>
      </c>
      <c r="G1096" s="101" t="str">
        <f aca="false">E1096&amp;""&amp;F1096</f>
        <v>102Zr</v>
      </c>
      <c r="H1096" s="101" t="n">
        <v>-71593.762</v>
      </c>
      <c r="I1096" s="101" t="n">
        <v>6494.33</v>
      </c>
      <c r="J1096" s="101" t="n">
        <v>13815.74</v>
      </c>
      <c r="K1096" s="101" t="n">
        <v>11354.43</v>
      </c>
      <c r="L1096" s="101" t="n">
        <v>26341.56</v>
      </c>
      <c r="M1096" s="101" t="n">
        <v>4716.837</v>
      </c>
      <c r="N1096" s="101" t="n">
        <v>11976.7</v>
      </c>
      <c r="O1096" s="101" t="n">
        <v>-7592.7</v>
      </c>
      <c r="P1096" s="101" t="n">
        <v>-23320.74</v>
      </c>
      <c r="Q1096" s="101" t="n">
        <v>-777.09</v>
      </c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</row>
    <row r="1097" customFormat="false" ht="15.75" hidden="false" customHeight="true" outlineLevel="0" collapsed="false">
      <c r="A1097" s="101"/>
      <c r="B1097" s="101" t="n">
        <v>20</v>
      </c>
      <c r="C1097" s="101" t="n">
        <v>61</v>
      </c>
      <c r="D1097" s="101" t="n">
        <v>41</v>
      </c>
      <c r="E1097" s="101" t="n">
        <v>102</v>
      </c>
      <c r="F1097" s="101" t="s">
        <v>263</v>
      </c>
      <c r="G1097" s="101" t="str">
        <f aca="false">E1097&amp;""&amp;F1097</f>
        <v>102Nb</v>
      </c>
      <c r="H1097" s="101" t="n">
        <v>-76310.599</v>
      </c>
      <c r="I1097" s="101" t="n">
        <v>5493.93</v>
      </c>
      <c r="J1097" s="101" t="n">
        <v>10428.82</v>
      </c>
      <c r="K1097" s="101" t="n">
        <v>12649.9</v>
      </c>
      <c r="L1097" s="101" t="n">
        <v>23555.21</v>
      </c>
      <c r="M1097" s="101" t="n">
        <v>7259.862</v>
      </c>
      <c r="N1097" s="101" t="n">
        <v>8259.99</v>
      </c>
      <c r="O1097" s="101" t="n">
        <v>-6434.93</v>
      </c>
      <c r="P1097" s="101" t="n">
        <v>-18532.58</v>
      </c>
      <c r="Q1097" s="101" t="n">
        <v>-865.51</v>
      </c>
      <c r="R1097" s="101"/>
      <c r="S1097" s="101"/>
      <c r="T1097" s="101"/>
      <c r="U1097" s="101"/>
      <c r="V1097" s="101"/>
      <c r="W1097" s="101"/>
      <c r="X1097" s="101"/>
      <c r="Y1097" s="101"/>
      <c r="Z1097" s="101"/>
      <c r="AA1097" s="101"/>
    </row>
    <row r="1098" customFormat="false" ht="15.75" hidden="false" customHeight="true" outlineLevel="0" collapsed="false">
      <c r="A1098" s="101"/>
      <c r="B1098" s="101" t="n">
        <v>18</v>
      </c>
      <c r="C1098" s="101" t="n">
        <v>60</v>
      </c>
      <c r="D1098" s="101" t="n">
        <v>42</v>
      </c>
      <c r="E1098" s="101" t="n">
        <v>102</v>
      </c>
      <c r="F1098" s="101" t="s">
        <v>264</v>
      </c>
      <c r="G1098" s="101" t="str">
        <f aca="false">E1098&amp;""&amp;F1098</f>
        <v>102Mo</v>
      </c>
      <c r="H1098" s="101" t="n">
        <v>-83570.462</v>
      </c>
      <c r="I1098" s="101" t="n">
        <v>8125.38</v>
      </c>
      <c r="J1098" s="101" t="n">
        <v>11971.44</v>
      </c>
      <c r="K1098" s="101" t="n">
        <v>13523.62</v>
      </c>
      <c r="L1098" s="101" t="n">
        <v>21766.43</v>
      </c>
      <c r="M1098" s="101" t="n">
        <v>1000.127</v>
      </c>
      <c r="N1098" s="101" t="n">
        <v>5532.44</v>
      </c>
      <c r="O1098" s="101" t="n">
        <v>-4702.86</v>
      </c>
      <c r="P1098" s="101" t="n">
        <v>-17688.68</v>
      </c>
      <c r="Q1098" s="101" t="n">
        <v>-5300.72</v>
      </c>
      <c r="R1098" s="101"/>
      <c r="S1098" s="101"/>
      <c r="T1098" s="101"/>
      <c r="U1098" s="101"/>
      <c r="V1098" s="101"/>
      <c r="W1098" s="101"/>
      <c r="X1098" s="101"/>
      <c r="Y1098" s="101"/>
      <c r="Z1098" s="101"/>
      <c r="AA1098" s="101"/>
    </row>
    <row r="1099" customFormat="false" ht="15.75" hidden="false" customHeight="true" outlineLevel="0" collapsed="false">
      <c r="A1099" s="101"/>
      <c r="B1099" s="101" t="n">
        <v>16</v>
      </c>
      <c r="C1099" s="101" t="n">
        <v>59</v>
      </c>
      <c r="D1099" s="101" t="n">
        <v>43</v>
      </c>
      <c r="E1099" s="101" t="n">
        <v>102</v>
      </c>
      <c r="F1099" s="101" t="s">
        <v>265</v>
      </c>
      <c r="G1099" s="101" t="str">
        <f aca="false">E1099&amp;""&amp;F1099</f>
        <v>102Tc</v>
      </c>
      <c r="H1099" s="101" t="n">
        <v>-84570.589</v>
      </c>
      <c r="I1099" s="101" t="n">
        <v>6300.85</v>
      </c>
      <c r="J1099" s="101" t="n">
        <v>8343.16</v>
      </c>
      <c r="K1099" s="101" t="n">
        <v>14693.36</v>
      </c>
      <c r="L1099" s="101" t="n">
        <v>19345.2</v>
      </c>
      <c r="M1099" s="101" t="n">
        <v>4532.311</v>
      </c>
      <c r="N1099" s="101" t="n">
        <v>2209.84</v>
      </c>
      <c r="O1099" s="101" t="n">
        <v>-3465.14</v>
      </c>
      <c r="P1099" s="101" t="n">
        <v>-12971.57</v>
      </c>
      <c r="Q1099" s="101" t="n">
        <v>-4687.33</v>
      </c>
      <c r="R1099" s="101"/>
      <c r="S1099" s="101"/>
      <c r="T1099" s="101"/>
      <c r="U1099" s="101"/>
      <c r="V1099" s="101"/>
      <c r="W1099" s="101"/>
      <c r="X1099" s="101"/>
      <c r="Y1099" s="101"/>
      <c r="Z1099" s="101"/>
      <c r="AA1099" s="101"/>
    </row>
    <row r="1100" customFormat="false" ht="15.75" hidden="false" customHeight="true" outlineLevel="0" collapsed="false">
      <c r="A1100" s="101"/>
      <c r="B1100" s="101" t="n">
        <v>14</v>
      </c>
      <c r="C1100" s="101" t="n">
        <v>58</v>
      </c>
      <c r="D1100" s="101" t="n">
        <v>44</v>
      </c>
      <c r="E1100" s="101" t="n">
        <v>102</v>
      </c>
      <c r="F1100" s="101" t="s">
        <v>266</v>
      </c>
      <c r="G1100" s="101" t="str">
        <f aca="false">E1100&amp;""&amp;F1100</f>
        <v>102Ru</v>
      </c>
      <c r="H1100" s="101" t="n">
        <v>-89102.9</v>
      </c>
      <c r="I1100" s="101" t="n">
        <v>9219.64</v>
      </c>
      <c r="J1100" s="101" t="n">
        <v>10050.81</v>
      </c>
      <c r="K1100" s="101" t="n">
        <v>16021.69</v>
      </c>
      <c r="L1100" s="101" t="n">
        <v>17491.36</v>
      </c>
      <c r="M1100" s="101" t="n">
        <v>-2322.473</v>
      </c>
      <c r="N1100" s="101" t="n">
        <v>-1171.9</v>
      </c>
      <c r="O1100" s="101" t="n">
        <v>-3412.97</v>
      </c>
      <c r="P1100" s="101" t="n">
        <v>-12875.47</v>
      </c>
      <c r="Q1100" s="101" t="n">
        <v>-9763.39</v>
      </c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</row>
    <row r="1101" customFormat="false" ht="15.75" hidden="false" customHeight="true" outlineLevel="0" collapsed="false">
      <c r="A1101" s="101"/>
      <c r="B1101" s="101" t="n">
        <v>12</v>
      </c>
      <c r="C1101" s="101" t="n">
        <v>57</v>
      </c>
      <c r="D1101" s="101" t="n">
        <v>45</v>
      </c>
      <c r="E1101" s="101" t="n">
        <v>102</v>
      </c>
      <c r="F1101" s="101" t="s">
        <v>267</v>
      </c>
      <c r="G1101" s="101" t="str">
        <f aca="false">E1101&amp;""&amp;F1101</f>
        <v>102Rh</v>
      </c>
      <c r="H1101" s="101" t="n">
        <v>-86780.428</v>
      </c>
      <c r="I1101" s="101" t="n">
        <v>7440.92</v>
      </c>
      <c r="J1101" s="101" t="n">
        <v>6114.82</v>
      </c>
      <c r="K1101" s="101" t="n">
        <v>17334.84</v>
      </c>
      <c r="L1101" s="101" t="n">
        <v>15338.51</v>
      </c>
      <c r="M1101" s="101" t="n">
        <v>1150.568</v>
      </c>
      <c r="N1101" s="101" t="n">
        <v>-4533.89</v>
      </c>
      <c r="O1101" s="101" t="n">
        <v>-2774.22</v>
      </c>
      <c r="P1101" s="101" t="n">
        <v>-7728.34</v>
      </c>
      <c r="Q1101" s="101" t="n">
        <v>-9421.09</v>
      </c>
      <c r="R1101" s="101"/>
      <c r="S1101" s="101"/>
      <c r="T1101" s="101"/>
      <c r="U1101" s="101"/>
      <c r="V1101" s="101"/>
      <c r="W1101" s="101"/>
      <c r="X1101" s="101"/>
      <c r="Y1101" s="101"/>
      <c r="Z1101" s="101"/>
      <c r="AA1101" s="101"/>
    </row>
    <row r="1102" customFormat="false" ht="15.75" hidden="false" customHeight="true" outlineLevel="0" collapsed="false">
      <c r="A1102" s="101"/>
      <c r="B1102" s="101" t="n">
        <v>10</v>
      </c>
      <c r="C1102" s="101" t="n">
        <v>56</v>
      </c>
      <c r="D1102" s="101" t="n">
        <v>46</v>
      </c>
      <c r="E1102" s="101" t="n">
        <v>102</v>
      </c>
      <c r="F1102" s="101" t="s">
        <v>268</v>
      </c>
      <c r="G1102" s="101" t="str">
        <f aca="false">E1102&amp;""&amp;F1102</f>
        <v>102Pd</v>
      </c>
      <c r="H1102" s="101" t="n">
        <v>-87930.996</v>
      </c>
      <c r="I1102" s="101" t="n">
        <v>10571.66</v>
      </c>
      <c r="J1102" s="101" t="n">
        <v>7809.14</v>
      </c>
      <c r="K1102" s="101" t="n">
        <v>18846.41</v>
      </c>
      <c r="L1102" s="101" t="n">
        <v>13285.09</v>
      </c>
      <c r="M1102" s="101" t="n">
        <v>-5684.462</v>
      </c>
      <c r="N1102" s="101" t="n">
        <v>-8271.46</v>
      </c>
      <c r="O1102" s="101" t="n">
        <v>-2131.15</v>
      </c>
      <c r="P1102" s="101" t="n">
        <v>-7265.39</v>
      </c>
      <c r="Q1102" s="101" t="n">
        <v>-14667.94</v>
      </c>
      <c r="R1102" s="101"/>
      <c r="S1102" s="101"/>
      <c r="T1102" s="101"/>
      <c r="U1102" s="101"/>
      <c r="V1102" s="101"/>
      <c r="W1102" s="101"/>
      <c r="X1102" s="101"/>
      <c r="Y1102" s="101"/>
      <c r="Z1102" s="101"/>
      <c r="AA1102" s="101"/>
    </row>
    <row r="1103" customFormat="false" ht="15.75" hidden="false" customHeight="true" outlineLevel="0" collapsed="false">
      <c r="A1103" s="101"/>
      <c r="B1103" s="101" t="n">
        <v>8</v>
      </c>
      <c r="C1103" s="101" t="n">
        <v>55</v>
      </c>
      <c r="D1103" s="101" t="n">
        <v>47</v>
      </c>
      <c r="E1103" s="101" t="n">
        <v>102</v>
      </c>
      <c r="F1103" s="101" t="s">
        <v>269</v>
      </c>
      <c r="G1103" s="101" t="str">
        <f aca="false">E1103&amp;""&amp;F1103</f>
        <v>102Ag</v>
      </c>
      <c r="H1103" s="101" t="n">
        <v>-82246.534</v>
      </c>
      <c r="I1103" s="101" t="n">
        <v>8983.48</v>
      </c>
      <c r="J1103" s="101" t="n">
        <v>4104.85</v>
      </c>
      <c r="K1103" s="101" t="n">
        <v>20251.21</v>
      </c>
      <c r="L1103" s="101" t="n">
        <v>11236.26</v>
      </c>
      <c r="M1103" s="101" t="n">
        <v>-2587</v>
      </c>
      <c r="N1103" s="101" t="n">
        <v>-11552.79</v>
      </c>
      <c r="O1103" s="101" t="n">
        <v>-1496.34</v>
      </c>
      <c r="P1103" s="101" t="n">
        <v>-2124.68</v>
      </c>
      <c r="Q1103" s="101" t="n">
        <v>-14481.4</v>
      </c>
      <c r="R1103" s="101"/>
      <c r="S1103" s="101"/>
      <c r="T1103" s="101"/>
      <c r="U1103" s="101"/>
      <c r="V1103" s="101"/>
      <c r="W1103" s="101"/>
      <c r="X1103" s="101"/>
      <c r="Y1103" s="101"/>
      <c r="Z1103" s="101"/>
      <c r="AA1103" s="101"/>
    </row>
    <row r="1104" customFormat="false" ht="15.75" hidden="false" customHeight="true" outlineLevel="0" collapsed="false">
      <c r="A1104" s="101"/>
      <c r="B1104" s="101" t="n">
        <v>6</v>
      </c>
      <c r="C1104" s="101" t="n">
        <v>54</v>
      </c>
      <c r="D1104" s="101" t="n">
        <v>48</v>
      </c>
      <c r="E1104" s="101" t="n">
        <v>102</v>
      </c>
      <c r="F1104" s="101" t="s">
        <v>270</v>
      </c>
      <c r="G1104" s="101" t="str">
        <f aca="false">E1104&amp;""&amp;F1104</f>
        <v>102Cd</v>
      </c>
      <c r="H1104" s="101" t="n">
        <v>-79659.534</v>
      </c>
      <c r="I1104" s="101" t="n">
        <v>11894.4</v>
      </c>
      <c r="J1104" s="101" t="n">
        <v>5614.13</v>
      </c>
      <c r="K1104" s="101" t="n">
        <v>21607.57</v>
      </c>
      <c r="L1104" s="101" t="n">
        <v>9010.25</v>
      </c>
      <c r="M1104" s="101" t="n">
        <v>-8965.789</v>
      </c>
      <c r="N1104" s="101" t="n">
        <v>-14725.79</v>
      </c>
      <c r="O1104" s="101" t="n">
        <v>-763.48</v>
      </c>
      <c r="P1104" s="101" t="n">
        <v>-1517.85</v>
      </c>
      <c r="Q1104" s="101" t="n">
        <v>-19117.01</v>
      </c>
      <c r="R1104" s="101"/>
      <c r="S1104" s="101"/>
      <c r="T1104" s="101"/>
      <c r="U1104" s="101"/>
      <c r="V1104" s="101"/>
      <c r="W1104" s="101"/>
      <c r="X1104" s="101"/>
      <c r="Y1104" s="101"/>
      <c r="Z1104" s="101"/>
      <c r="AA1104" s="101"/>
    </row>
    <row r="1105" customFormat="false" ht="15.75" hidden="false" customHeight="true" outlineLevel="0" collapsed="false">
      <c r="A1105" s="101"/>
      <c r="B1105" s="101" t="n">
        <v>4</v>
      </c>
      <c r="C1105" s="101" t="n">
        <v>53</v>
      </c>
      <c r="D1105" s="101" t="n">
        <v>49</v>
      </c>
      <c r="E1105" s="101" t="n">
        <v>102</v>
      </c>
      <c r="F1105" s="101" t="s">
        <v>271</v>
      </c>
      <c r="G1105" s="101" t="str">
        <f aca="false">E1105&amp;""&amp;F1105</f>
        <v>102In</v>
      </c>
      <c r="H1105" s="101" t="n">
        <v>-70693.745</v>
      </c>
      <c r="I1105" s="101" t="n">
        <v>10151.01</v>
      </c>
      <c r="J1105" s="101" t="n">
        <v>2146.26</v>
      </c>
      <c r="K1105" s="101" t="n">
        <v>22523.41</v>
      </c>
      <c r="L1105" s="101" t="n">
        <v>7133.73</v>
      </c>
      <c r="M1105" s="101" t="n">
        <v>-5760</v>
      </c>
      <c r="N1105" s="101"/>
      <c r="O1105" s="101" t="n">
        <v>-52.25</v>
      </c>
      <c r="P1105" s="101" t="n">
        <v>3351.66</v>
      </c>
      <c r="Q1105" s="101" t="n">
        <v>-18459.44</v>
      </c>
      <c r="R1105" s="101"/>
      <c r="S1105" s="101"/>
      <c r="T1105" s="101"/>
      <c r="U1105" s="101"/>
      <c r="V1105" s="101"/>
      <c r="W1105" s="101"/>
      <c r="X1105" s="101"/>
      <c r="Y1105" s="101"/>
      <c r="Z1105" s="101"/>
      <c r="AA1105" s="101"/>
    </row>
    <row r="1106" customFormat="false" ht="15.75" hidden="false" customHeight="true" outlineLevel="0" collapsed="false">
      <c r="A1106" s="101"/>
      <c r="B1106" s="101" t="n">
        <v>2</v>
      </c>
      <c r="C1106" s="101" t="n">
        <v>52</v>
      </c>
      <c r="D1106" s="101" t="n">
        <v>50</v>
      </c>
      <c r="E1106" s="101" t="n">
        <v>102</v>
      </c>
      <c r="F1106" s="101" t="s">
        <v>214</v>
      </c>
      <c r="G1106" s="101" t="str">
        <f aca="false">E1106&amp;""&amp;F1106</f>
        <v>102Sn</v>
      </c>
      <c r="H1106" s="101" t="n">
        <v>-64933.745</v>
      </c>
      <c r="I1106" s="101" t="n">
        <v>12699.44</v>
      </c>
      <c r="J1106" s="101" t="n">
        <v>3609.01</v>
      </c>
      <c r="K1106" s="101" t="n">
        <v>23793.41</v>
      </c>
      <c r="L1106" s="101" t="n">
        <v>5317.09</v>
      </c>
      <c r="M1106" s="101"/>
      <c r="N1106" s="101"/>
      <c r="O1106" s="101" t="n">
        <v>277.75</v>
      </c>
      <c r="P1106" s="101" t="n">
        <v>3613.74</v>
      </c>
      <c r="Q1106" s="101"/>
      <c r="R1106" s="101"/>
      <c r="S1106" s="101"/>
      <c r="T1106" s="101"/>
      <c r="U1106" s="101"/>
      <c r="V1106" s="101"/>
      <c r="W1106" s="101"/>
      <c r="X1106" s="101"/>
      <c r="Y1106" s="101"/>
      <c r="Z1106" s="101"/>
      <c r="AA1106" s="101"/>
    </row>
    <row r="1107" customFormat="false" ht="15.75" hidden="false" customHeight="true" outlineLevel="0" collapsed="false">
      <c r="A1107" s="101"/>
      <c r="B1107" s="101" t="n">
        <v>29</v>
      </c>
      <c r="C1107" s="101" t="n">
        <v>66</v>
      </c>
      <c r="D1107" s="101" t="n">
        <v>37</v>
      </c>
      <c r="E1107" s="101" t="n">
        <v>103</v>
      </c>
      <c r="F1107" s="101" t="s">
        <v>259</v>
      </c>
      <c r="G1107" s="101" t="str">
        <f aca="false">E1107&amp;""&amp;F1107</f>
        <v>103Rb</v>
      </c>
      <c r="H1107" s="101" t="n">
        <v>-33608.01</v>
      </c>
      <c r="I1107" s="101" t="n">
        <v>3973.01</v>
      </c>
      <c r="J1107" s="101"/>
      <c r="K1107" s="101" t="n">
        <v>6939.01</v>
      </c>
      <c r="L1107" s="101"/>
      <c r="M1107" s="101" t="n">
        <v>13814.01</v>
      </c>
      <c r="N1107" s="101" t="n">
        <v>24849.01</v>
      </c>
      <c r="O1107" s="101"/>
      <c r="P1107" s="101"/>
      <c r="Q1107" s="101" t="n">
        <v>10679.01</v>
      </c>
      <c r="R1107" s="101"/>
      <c r="S1107" s="101"/>
      <c r="T1107" s="101"/>
      <c r="U1107" s="101"/>
      <c r="V1107" s="101"/>
      <c r="W1107" s="101"/>
      <c r="X1107" s="101"/>
      <c r="Y1107" s="101"/>
      <c r="Z1107" s="101"/>
      <c r="AA1107" s="101"/>
    </row>
    <row r="1108" customFormat="false" ht="15.75" hidden="false" customHeight="true" outlineLevel="0" collapsed="false">
      <c r="A1108" s="101"/>
      <c r="B1108" s="101" t="n">
        <v>27</v>
      </c>
      <c r="C1108" s="101" t="n">
        <v>65</v>
      </c>
      <c r="D1108" s="101" t="n">
        <v>38</v>
      </c>
      <c r="E1108" s="101" t="n">
        <v>103</v>
      </c>
      <c r="F1108" s="101" t="s">
        <v>260</v>
      </c>
      <c r="G1108" s="101" t="str">
        <f aca="false">E1108&amp;""&amp;F1108</f>
        <v>103Sr</v>
      </c>
      <c r="H1108" s="101" t="n">
        <v>-47422.01</v>
      </c>
      <c r="I1108" s="101" t="n">
        <v>3135.01</v>
      </c>
      <c r="J1108" s="101" t="n">
        <v>17004.01</v>
      </c>
      <c r="K1108" s="101" t="n">
        <v>8003.01</v>
      </c>
      <c r="L1108" s="101" t="n">
        <v>32872.01</v>
      </c>
      <c r="M1108" s="101" t="n">
        <v>11035.01</v>
      </c>
      <c r="N1108" s="101" t="n">
        <v>20399.01</v>
      </c>
      <c r="O1108" s="101" t="n">
        <v>-11088.01</v>
      </c>
      <c r="P1108" s="101"/>
      <c r="Q1108" s="101" t="n">
        <v>5680.01</v>
      </c>
      <c r="R1108" s="101"/>
      <c r="S1108" s="101"/>
      <c r="T1108" s="101"/>
      <c r="U1108" s="101"/>
      <c r="V1108" s="101"/>
      <c r="W1108" s="101"/>
      <c r="X1108" s="101"/>
      <c r="Y1108" s="101"/>
      <c r="Z1108" s="101"/>
      <c r="AA1108" s="101"/>
    </row>
    <row r="1109" customFormat="false" ht="15.75" hidden="false" customHeight="true" outlineLevel="0" collapsed="false">
      <c r="A1109" s="101"/>
      <c r="B1109" s="101" t="n">
        <v>25</v>
      </c>
      <c r="C1109" s="101" t="n">
        <v>64</v>
      </c>
      <c r="D1109" s="101" t="n">
        <v>39</v>
      </c>
      <c r="E1109" s="101" t="n">
        <v>103</v>
      </c>
      <c r="F1109" s="101" t="s">
        <v>261</v>
      </c>
      <c r="G1109" s="101" t="str">
        <f aca="false">E1109&amp;""&amp;F1109</f>
        <v>103Y</v>
      </c>
      <c r="H1109" s="101" t="n">
        <v>-58457.765</v>
      </c>
      <c r="I1109" s="101" t="n">
        <v>5355.72</v>
      </c>
      <c r="J1109" s="101" t="n">
        <v>13388.37</v>
      </c>
      <c r="K1109" s="101" t="n">
        <v>9533.41</v>
      </c>
      <c r="L1109" s="101" t="n">
        <v>30224.01</v>
      </c>
      <c r="M1109" s="101" t="n">
        <v>9363.681</v>
      </c>
      <c r="N1109" s="101" t="n">
        <v>16567.33</v>
      </c>
      <c r="O1109" s="101" t="n">
        <v>-9677.28</v>
      </c>
      <c r="P1109" s="101" t="n">
        <v>-28040.01</v>
      </c>
      <c r="Q1109" s="101" t="n">
        <v>5064.68</v>
      </c>
      <c r="R1109" s="101"/>
      <c r="S1109" s="101"/>
      <c r="T1109" s="101"/>
      <c r="U1109" s="101"/>
      <c r="V1109" s="101"/>
      <c r="W1109" s="101"/>
      <c r="X1109" s="101"/>
      <c r="Y1109" s="101"/>
      <c r="Z1109" s="101"/>
      <c r="AA1109" s="101"/>
    </row>
    <row r="1110" customFormat="false" ht="15.75" hidden="false" customHeight="true" outlineLevel="0" collapsed="false">
      <c r="A1110" s="101"/>
      <c r="B1110" s="101" t="n">
        <v>23</v>
      </c>
      <c r="C1110" s="101" t="n">
        <v>63</v>
      </c>
      <c r="D1110" s="101" t="n">
        <v>40</v>
      </c>
      <c r="E1110" s="101" t="n">
        <v>103</v>
      </c>
      <c r="F1110" s="101" t="s">
        <v>262</v>
      </c>
      <c r="G1110" s="101" t="str">
        <f aca="false">E1110&amp;""&amp;F1110</f>
        <v>103Zr</v>
      </c>
      <c r="H1110" s="101" t="n">
        <v>-67821.446</v>
      </c>
      <c r="I1110" s="101" t="n">
        <v>4299</v>
      </c>
      <c r="J1110" s="101" t="n">
        <v>13937.05</v>
      </c>
      <c r="K1110" s="101" t="n">
        <v>10793.33</v>
      </c>
      <c r="L1110" s="101" t="n">
        <v>26837.39</v>
      </c>
      <c r="M1110" s="101" t="n">
        <v>7203.653</v>
      </c>
      <c r="N1110" s="101" t="n">
        <v>13145.34</v>
      </c>
      <c r="O1110" s="101" t="n">
        <v>-7734.42</v>
      </c>
      <c r="P1110" s="101" t="n">
        <v>-22752.05</v>
      </c>
      <c r="Q1110" s="101" t="n">
        <v>417.84</v>
      </c>
      <c r="R1110" s="101"/>
      <c r="S1110" s="101"/>
      <c r="T1110" s="101"/>
      <c r="U1110" s="101"/>
      <c r="V1110" s="101"/>
      <c r="W1110" s="101"/>
      <c r="X1110" s="101"/>
      <c r="Y1110" s="101"/>
      <c r="Z1110" s="101"/>
      <c r="AA1110" s="101"/>
    </row>
    <row r="1111" customFormat="false" ht="15.75" hidden="false" customHeight="true" outlineLevel="0" collapsed="false">
      <c r="A1111" s="101"/>
      <c r="B1111" s="101" t="n">
        <v>21</v>
      </c>
      <c r="C1111" s="101" t="n">
        <v>62</v>
      </c>
      <c r="D1111" s="101" t="n">
        <v>41</v>
      </c>
      <c r="E1111" s="101" t="n">
        <v>103</v>
      </c>
      <c r="F1111" s="101" t="s">
        <v>263</v>
      </c>
      <c r="G1111" s="101" t="str">
        <f aca="false">E1111&amp;""&amp;F1111</f>
        <v>103Nb</v>
      </c>
      <c r="H1111" s="101" t="n">
        <v>-75025.099</v>
      </c>
      <c r="I1111" s="101" t="n">
        <v>6785.82</v>
      </c>
      <c r="J1111" s="101" t="n">
        <v>10720.31</v>
      </c>
      <c r="K1111" s="101" t="n">
        <v>12279.74</v>
      </c>
      <c r="L1111" s="101" t="n">
        <v>24536.05</v>
      </c>
      <c r="M1111" s="101" t="n">
        <v>5941.683</v>
      </c>
      <c r="N1111" s="101" t="n">
        <v>9576.79</v>
      </c>
      <c r="O1111" s="101" t="n">
        <v>-6794.31</v>
      </c>
      <c r="P1111" s="101" t="n">
        <v>-21140.7</v>
      </c>
      <c r="Q1111" s="101" t="n">
        <v>474.05</v>
      </c>
      <c r="R1111" s="101"/>
      <c r="S1111" s="101"/>
      <c r="T1111" s="101"/>
      <c r="U1111" s="101"/>
      <c r="V1111" s="101"/>
      <c r="W1111" s="101"/>
      <c r="X1111" s="101"/>
      <c r="Y1111" s="101"/>
      <c r="Z1111" s="101"/>
      <c r="AA1111" s="101"/>
    </row>
    <row r="1112" customFormat="false" ht="15.75" hidden="false" customHeight="true" outlineLevel="0" collapsed="false">
      <c r="A1112" s="101"/>
      <c r="B1112" s="101" t="n">
        <v>19</v>
      </c>
      <c r="C1112" s="101" t="n">
        <v>61</v>
      </c>
      <c r="D1112" s="101" t="n">
        <v>42</v>
      </c>
      <c r="E1112" s="101" t="n">
        <v>103</v>
      </c>
      <c r="F1112" s="101" t="s">
        <v>264</v>
      </c>
      <c r="G1112" s="101" t="str">
        <f aca="false">E1112&amp;""&amp;F1112</f>
        <v>103Mo</v>
      </c>
      <c r="H1112" s="101" t="n">
        <v>-80966.783</v>
      </c>
      <c r="I1112" s="101" t="n">
        <v>5467.64</v>
      </c>
      <c r="J1112" s="101" t="n">
        <v>11945.15</v>
      </c>
      <c r="K1112" s="101" t="n">
        <v>13593.01</v>
      </c>
      <c r="L1112" s="101" t="n">
        <v>22373.97</v>
      </c>
      <c r="M1112" s="101" t="n">
        <v>3635.106</v>
      </c>
      <c r="N1112" s="101" t="n">
        <v>6296.85</v>
      </c>
      <c r="O1112" s="101" t="n">
        <v>-5767.27</v>
      </c>
      <c r="P1112" s="101" t="n">
        <v>-16661.99</v>
      </c>
      <c r="Q1112" s="101" t="n">
        <v>-4467.51</v>
      </c>
      <c r="R1112" s="101"/>
      <c r="S1112" s="101"/>
      <c r="T1112" s="101"/>
      <c r="U1112" s="101"/>
      <c r="V1112" s="101"/>
      <c r="W1112" s="101"/>
      <c r="X1112" s="101"/>
      <c r="Y1112" s="101"/>
      <c r="Z1112" s="101"/>
      <c r="AA1112" s="101"/>
    </row>
    <row r="1113" customFormat="false" ht="15.75" hidden="false" customHeight="true" outlineLevel="0" collapsed="false">
      <c r="A1113" s="101"/>
      <c r="B1113" s="101" t="n">
        <v>17</v>
      </c>
      <c r="C1113" s="101" t="n">
        <v>60</v>
      </c>
      <c r="D1113" s="101" t="n">
        <v>43</v>
      </c>
      <c r="E1113" s="101" t="n">
        <v>103</v>
      </c>
      <c r="F1113" s="101" t="s">
        <v>265</v>
      </c>
      <c r="G1113" s="101" t="str">
        <f aca="false">E1113&amp;""&amp;F1113</f>
        <v>103Tc</v>
      </c>
      <c r="H1113" s="101" t="n">
        <v>-84601.889</v>
      </c>
      <c r="I1113" s="101" t="n">
        <v>8102.62</v>
      </c>
      <c r="J1113" s="101" t="n">
        <v>8320.4</v>
      </c>
      <c r="K1113" s="101" t="n">
        <v>14403.47</v>
      </c>
      <c r="L1113" s="101" t="n">
        <v>20291.84</v>
      </c>
      <c r="M1113" s="101" t="n">
        <v>2661.748</v>
      </c>
      <c r="N1113" s="101" t="n">
        <v>3426.16</v>
      </c>
      <c r="O1113" s="101" t="n">
        <v>-4695.01</v>
      </c>
      <c r="P1113" s="101" t="n">
        <v>-15580.26</v>
      </c>
      <c r="Q1113" s="101" t="n">
        <v>-3570.31</v>
      </c>
      <c r="R1113" s="101"/>
      <c r="S1113" s="101"/>
      <c r="T1113" s="101"/>
      <c r="U1113" s="101"/>
      <c r="V1113" s="101"/>
      <c r="W1113" s="101"/>
      <c r="X1113" s="101"/>
      <c r="Y1113" s="101"/>
      <c r="Z1113" s="101"/>
      <c r="AA1113" s="101"/>
    </row>
    <row r="1114" customFormat="false" ht="15.75" hidden="false" customHeight="true" outlineLevel="0" collapsed="false">
      <c r="A1114" s="101"/>
      <c r="B1114" s="101" t="n">
        <v>15</v>
      </c>
      <c r="C1114" s="101" t="n">
        <v>59</v>
      </c>
      <c r="D1114" s="101" t="n">
        <v>44</v>
      </c>
      <c r="E1114" s="101" t="n">
        <v>103</v>
      </c>
      <c r="F1114" s="101" t="s">
        <v>266</v>
      </c>
      <c r="G1114" s="101" t="str">
        <f aca="false">E1114&amp;""&amp;F1114</f>
        <v>103Ru</v>
      </c>
      <c r="H1114" s="101" t="n">
        <v>-87263.637</v>
      </c>
      <c r="I1114" s="101" t="n">
        <v>6232.05</v>
      </c>
      <c r="J1114" s="101" t="n">
        <v>9982.02</v>
      </c>
      <c r="K1114" s="101" t="n">
        <v>15451.69</v>
      </c>
      <c r="L1114" s="101" t="n">
        <v>18325.17</v>
      </c>
      <c r="M1114" s="101" t="n">
        <v>764.415</v>
      </c>
      <c r="N1114" s="101" t="n">
        <v>221.4</v>
      </c>
      <c r="O1114" s="101" t="n">
        <v>-3719.58</v>
      </c>
      <c r="P1114" s="101" t="n">
        <v>-10982.15</v>
      </c>
      <c r="Q1114" s="101" t="n">
        <v>-8554.53</v>
      </c>
      <c r="R1114" s="101"/>
      <c r="S1114" s="101"/>
      <c r="T1114" s="101"/>
      <c r="U1114" s="101"/>
      <c r="V1114" s="101"/>
      <c r="W1114" s="101"/>
      <c r="X1114" s="101"/>
      <c r="Y1114" s="101"/>
      <c r="Z1114" s="101"/>
      <c r="AA1114" s="101"/>
    </row>
    <row r="1115" customFormat="false" ht="15.75" hidden="false" customHeight="true" outlineLevel="0" collapsed="false">
      <c r="A1115" s="101"/>
      <c r="B1115" s="101" t="n">
        <v>13</v>
      </c>
      <c r="C1115" s="101" t="n">
        <v>58</v>
      </c>
      <c r="D1115" s="101" t="n">
        <v>45</v>
      </c>
      <c r="E1115" s="101" t="n">
        <v>103</v>
      </c>
      <c r="F1115" s="101" t="s">
        <v>267</v>
      </c>
      <c r="G1115" s="101" t="str">
        <f aca="false">E1115&amp;""&amp;F1115</f>
        <v>103Rh</v>
      </c>
      <c r="H1115" s="101" t="n">
        <v>-88028.052</v>
      </c>
      <c r="I1115" s="101" t="n">
        <v>9318.94</v>
      </c>
      <c r="J1115" s="101" t="n">
        <v>6214.12</v>
      </c>
      <c r="K1115" s="101" t="n">
        <v>16759.86</v>
      </c>
      <c r="L1115" s="101" t="n">
        <v>16264.94</v>
      </c>
      <c r="M1115" s="101" t="n">
        <v>-543.02</v>
      </c>
      <c r="N1115" s="101" t="n">
        <v>-3227.76</v>
      </c>
      <c r="O1115" s="101" t="n">
        <v>-3126.19</v>
      </c>
      <c r="P1115" s="101" t="n">
        <v>-10746.43</v>
      </c>
      <c r="Q1115" s="101" t="n">
        <v>-8168.37</v>
      </c>
      <c r="R1115" s="101"/>
      <c r="S1115" s="101"/>
      <c r="T1115" s="101"/>
      <c r="U1115" s="101"/>
      <c r="V1115" s="101"/>
      <c r="W1115" s="101"/>
      <c r="X1115" s="101"/>
      <c r="Y1115" s="101"/>
      <c r="Z1115" s="101"/>
      <c r="AA1115" s="101"/>
    </row>
    <row r="1116" customFormat="false" ht="15.75" hidden="false" customHeight="true" outlineLevel="0" collapsed="false">
      <c r="A1116" s="101"/>
      <c r="B1116" s="101" t="n">
        <v>11</v>
      </c>
      <c r="C1116" s="101" t="n">
        <v>57</v>
      </c>
      <c r="D1116" s="101" t="n">
        <v>46</v>
      </c>
      <c r="E1116" s="101" t="n">
        <v>103</v>
      </c>
      <c r="F1116" s="101" t="s">
        <v>268</v>
      </c>
      <c r="G1116" s="101" t="str">
        <f aca="false">E1116&amp;""&amp;F1116</f>
        <v>103Pd</v>
      </c>
      <c r="H1116" s="101" t="n">
        <v>-87485.032</v>
      </c>
      <c r="I1116" s="101" t="n">
        <v>7625.35</v>
      </c>
      <c r="J1116" s="101" t="n">
        <v>7993.58</v>
      </c>
      <c r="K1116" s="101" t="n">
        <v>18197.01</v>
      </c>
      <c r="L1116" s="101" t="n">
        <v>14108.4</v>
      </c>
      <c r="M1116" s="101" t="n">
        <v>-2684.742</v>
      </c>
      <c r="N1116" s="101" t="n">
        <v>-6833.04</v>
      </c>
      <c r="O1116" s="101" t="n">
        <v>-2288.11</v>
      </c>
      <c r="P1116" s="101" t="n">
        <v>-5671.1</v>
      </c>
      <c r="Q1116" s="101" t="n">
        <v>-13309.82</v>
      </c>
      <c r="R1116" s="101"/>
      <c r="S1116" s="101"/>
      <c r="T1116" s="101"/>
      <c r="U1116" s="101"/>
      <c r="V1116" s="101"/>
      <c r="W1116" s="101"/>
      <c r="X1116" s="101"/>
      <c r="Y1116" s="101"/>
      <c r="Z1116" s="101"/>
      <c r="AA1116" s="101"/>
    </row>
    <row r="1117" customFormat="false" ht="15.75" hidden="false" customHeight="true" outlineLevel="0" collapsed="false">
      <c r="A1117" s="101"/>
      <c r="B1117" s="101" t="n">
        <v>9</v>
      </c>
      <c r="C1117" s="101" t="n">
        <v>56</v>
      </c>
      <c r="D1117" s="101" t="n">
        <v>47</v>
      </c>
      <c r="E1117" s="101" t="n">
        <v>103</v>
      </c>
      <c r="F1117" s="101" t="s">
        <v>269</v>
      </c>
      <c r="G1117" s="101" t="str">
        <f aca="false">E1117&amp;""&amp;F1117</f>
        <v>103Ag</v>
      </c>
      <c r="H1117" s="101" t="n">
        <v>-84800.29</v>
      </c>
      <c r="I1117" s="101" t="n">
        <v>10625.07</v>
      </c>
      <c r="J1117" s="101" t="n">
        <v>4158.26</v>
      </c>
      <c r="K1117" s="101" t="n">
        <v>19608.55</v>
      </c>
      <c r="L1117" s="101" t="n">
        <v>11967.41</v>
      </c>
      <c r="M1117" s="101" t="n">
        <v>-4148.295</v>
      </c>
      <c r="N1117" s="101" t="n">
        <v>-10170.78</v>
      </c>
      <c r="O1117" s="101" t="n">
        <v>-1647.21</v>
      </c>
      <c r="P1117" s="101" t="n">
        <v>-5308.83</v>
      </c>
      <c r="Q1117" s="101" t="n">
        <v>-13212.07</v>
      </c>
      <c r="R1117" s="101"/>
      <c r="S1117" s="101"/>
      <c r="T1117" s="101"/>
      <c r="U1117" s="101"/>
      <c r="V1117" s="101"/>
      <c r="W1117" s="101"/>
      <c r="X1117" s="101"/>
      <c r="Y1117" s="101"/>
      <c r="Z1117" s="101"/>
      <c r="AA1117" s="101"/>
    </row>
    <row r="1118" customFormat="false" ht="15.75" hidden="false" customHeight="true" outlineLevel="0" collapsed="false">
      <c r="A1118" s="101"/>
      <c r="B1118" s="101" t="n">
        <v>7</v>
      </c>
      <c r="C1118" s="101" t="n">
        <v>55</v>
      </c>
      <c r="D1118" s="101" t="n">
        <v>48</v>
      </c>
      <c r="E1118" s="101" t="n">
        <v>103</v>
      </c>
      <c r="F1118" s="101" t="s">
        <v>270</v>
      </c>
      <c r="G1118" s="101" t="str">
        <f aca="false">E1118&amp;""&amp;F1118</f>
        <v>103Cd</v>
      </c>
      <c r="H1118" s="101" t="n">
        <v>-80651.995</v>
      </c>
      <c r="I1118" s="101" t="n">
        <v>9063.78</v>
      </c>
      <c r="J1118" s="101" t="n">
        <v>5694.43</v>
      </c>
      <c r="K1118" s="101" t="n">
        <v>20958.17</v>
      </c>
      <c r="L1118" s="101" t="n">
        <v>9799.28</v>
      </c>
      <c r="M1118" s="101" t="n">
        <v>-6022.48</v>
      </c>
      <c r="N1118" s="101" t="n">
        <v>-13682.48</v>
      </c>
      <c r="O1118" s="101" t="n">
        <v>-895.67</v>
      </c>
      <c r="P1118" s="101" t="n">
        <v>-9.97</v>
      </c>
      <c r="Q1118" s="101" t="n">
        <v>-18029.57</v>
      </c>
      <c r="R1118" s="101"/>
      <c r="S1118" s="101"/>
      <c r="T1118" s="101"/>
      <c r="U1118" s="101"/>
      <c r="V1118" s="101"/>
      <c r="W1118" s="101"/>
      <c r="X1118" s="101"/>
      <c r="Y1118" s="101"/>
      <c r="Z1118" s="101"/>
      <c r="AA1118" s="101"/>
    </row>
    <row r="1119" customFormat="false" ht="15.75" hidden="false" customHeight="true" outlineLevel="0" collapsed="false">
      <c r="A1119" s="101"/>
      <c r="B1119" s="101" t="n">
        <v>5</v>
      </c>
      <c r="C1119" s="101" t="n">
        <v>54</v>
      </c>
      <c r="D1119" s="101" t="n">
        <v>49</v>
      </c>
      <c r="E1119" s="101" t="n">
        <v>103</v>
      </c>
      <c r="F1119" s="101" t="s">
        <v>271</v>
      </c>
      <c r="G1119" s="101" t="str">
        <f aca="false">E1119&amp;""&amp;F1119</f>
        <v>103In</v>
      </c>
      <c r="H1119" s="101" t="n">
        <v>-74629.515</v>
      </c>
      <c r="I1119" s="101" t="n">
        <v>12007.09</v>
      </c>
      <c r="J1119" s="101" t="n">
        <v>2258.95</v>
      </c>
      <c r="K1119" s="101" t="n">
        <v>22158.01</v>
      </c>
      <c r="L1119" s="101" t="n">
        <v>7873.08</v>
      </c>
      <c r="M1119" s="101" t="n">
        <v>-7660</v>
      </c>
      <c r="N1119" s="101" t="n">
        <v>-18451.01</v>
      </c>
      <c r="O1119" s="101" t="n">
        <v>-341.96</v>
      </c>
      <c r="P1119" s="101" t="n">
        <v>328.05</v>
      </c>
      <c r="Q1119" s="101" t="n">
        <v>-17767.09</v>
      </c>
      <c r="R1119" s="101"/>
      <c r="S1119" s="101"/>
      <c r="T1119" s="101"/>
      <c r="U1119" s="101"/>
      <c r="V1119" s="101"/>
      <c r="W1119" s="101"/>
      <c r="X1119" s="101"/>
      <c r="Y1119" s="101"/>
      <c r="Z1119" s="101"/>
      <c r="AA1119" s="101"/>
    </row>
    <row r="1120" customFormat="false" ht="15.75" hidden="false" customHeight="true" outlineLevel="0" collapsed="false">
      <c r="A1120" s="101"/>
      <c r="B1120" s="101" t="n">
        <v>3</v>
      </c>
      <c r="C1120" s="101" t="n">
        <v>53</v>
      </c>
      <c r="D1120" s="101" t="n">
        <v>50</v>
      </c>
      <c r="E1120" s="101" t="n">
        <v>103</v>
      </c>
      <c r="F1120" s="101" t="s">
        <v>214</v>
      </c>
      <c r="G1120" s="101" t="str">
        <f aca="false">E1120&amp;""&amp;F1120</f>
        <v>103Sn</v>
      </c>
      <c r="H1120" s="101" t="n">
        <v>-66969.515</v>
      </c>
      <c r="I1120" s="101" t="n">
        <v>10107.09</v>
      </c>
      <c r="J1120" s="101" t="n">
        <v>3564.74</v>
      </c>
      <c r="K1120" s="101" t="n">
        <v>22806.52</v>
      </c>
      <c r="L1120" s="101" t="n">
        <v>5711</v>
      </c>
      <c r="M1120" s="101" t="n">
        <v>-10791.01</v>
      </c>
      <c r="N1120" s="101"/>
      <c r="O1120" s="101" t="n">
        <v>536.69</v>
      </c>
      <c r="P1120" s="101" t="n">
        <v>5401.05</v>
      </c>
      <c r="Q1120" s="101"/>
      <c r="R1120" s="101"/>
      <c r="S1120" s="101"/>
      <c r="T1120" s="101"/>
      <c r="U1120" s="101"/>
      <c r="V1120" s="101"/>
      <c r="W1120" s="101"/>
      <c r="X1120" s="101"/>
      <c r="Y1120" s="101"/>
      <c r="Z1120" s="101"/>
      <c r="AA1120" s="101"/>
    </row>
    <row r="1121" customFormat="false" ht="15.75" hidden="false" customHeight="true" outlineLevel="0" collapsed="false">
      <c r="A1121" s="101"/>
      <c r="B1121" s="101" t="n">
        <v>1</v>
      </c>
      <c r="C1121" s="101" t="n">
        <v>52</v>
      </c>
      <c r="D1121" s="101" t="n">
        <v>51</v>
      </c>
      <c r="E1121" s="101" t="n">
        <v>103</v>
      </c>
      <c r="F1121" s="101" t="s">
        <v>272</v>
      </c>
      <c r="G1121" s="101" t="str">
        <f aca="false">E1121&amp;""&amp;F1121</f>
        <v>103Sb</v>
      </c>
      <c r="H1121" s="101" t="n">
        <v>-56178.01</v>
      </c>
      <c r="I1121" s="101"/>
      <c r="J1121" s="101" t="n">
        <v>-1466.01</v>
      </c>
      <c r="K1121" s="101"/>
      <c r="L1121" s="101" t="n">
        <v>2142.01</v>
      </c>
      <c r="M1121" s="101"/>
      <c r="N1121" s="101"/>
      <c r="O1121" s="101" t="n">
        <v>2773.01</v>
      </c>
      <c r="P1121" s="101" t="n">
        <v>7226.01</v>
      </c>
      <c r="Q1121" s="101"/>
      <c r="R1121" s="101"/>
      <c r="S1121" s="101"/>
      <c r="T1121" s="101"/>
      <c r="U1121" s="101"/>
      <c r="V1121" s="101"/>
      <c r="W1121" s="101"/>
      <c r="X1121" s="101"/>
      <c r="Y1121" s="101"/>
      <c r="Z1121" s="101"/>
      <c r="AA1121" s="101"/>
    </row>
    <row r="1122" customFormat="false" ht="15.75" hidden="false" customHeight="true" outlineLevel="0" collapsed="false">
      <c r="A1122" s="101"/>
      <c r="B1122" s="101" t="n">
        <v>28</v>
      </c>
      <c r="C1122" s="101" t="n">
        <v>66</v>
      </c>
      <c r="D1122" s="101" t="n">
        <v>38</v>
      </c>
      <c r="E1122" s="101" t="n">
        <v>104</v>
      </c>
      <c r="F1122" s="101" t="s">
        <v>260</v>
      </c>
      <c r="G1122" s="101" t="str">
        <f aca="false">E1122&amp;""&amp;F1122</f>
        <v>104Sr</v>
      </c>
      <c r="H1122" s="101" t="n">
        <v>-44106.01</v>
      </c>
      <c r="I1122" s="101" t="n">
        <v>4755.01</v>
      </c>
      <c r="J1122" s="101" t="n">
        <v>17787.01</v>
      </c>
      <c r="K1122" s="101" t="n">
        <v>7891.01</v>
      </c>
      <c r="L1122" s="101"/>
      <c r="M1122" s="101" t="n">
        <v>9958.01</v>
      </c>
      <c r="N1122" s="101" t="n">
        <v>21624.01</v>
      </c>
      <c r="O1122" s="101" t="n">
        <v>-11479.01</v>
      </c>
      <c r="P1122" s="101"/>
      <c r="Q1122" s="101" t="n">
        <v>6280.01</v>
      </c>
      <c r="R1122" s="101"/>
      <c r="S1122" s="101"/>
      <c r="T1122" s="101"/>
      <c r="U1122" s="101"/>
      <c r="V1122" s="101"/>
      <c r="W1122" s="101"/>
      <c r="X1122" s="101"/>
      <c r="Y1122" s="101"/>
      <c r="Z1122" s="101"/>
      <c r="AA1122" s="101"/>
    </row>
    <row r="1123" customFormat="false" ht="15.75" hidden="false" customHeight="true" outlineLevel="0" collapsed="false">
      <c r="A1123" s="101"/>
      <c r="B1123" s="101" t="n">
        <v>26</v>
      </c>
      <c r="C1123" s="101" t="n">
        <v>65</v>
      </c>
      <c r="D1123" s="101" t="n">
        <v>39</v>
      </c>
      <c r="E1123" s="101" t="n">
        <v>104</v>
      </c>
      <c r="F1123" s="101" t="s">
        <v>261</v>
      </c>
      <c r="G1123" s="101" t="str">
        <f aca="false">E1123&amp;""&amp;F1123</f>
        <v>104Y</v>
      </c>
      <c r="H1123" s="101" t="n">
        <v>-54064.01</v>
      </c>
      <c r="I1123" s="101" t="n">
        <v>3677.01</v>
      </c>
      <c r="J1123" s="101" t="n">
        <v>13931.01</v>
      </c>
      <c r="K1123" s="101" t="n">
        <v>9033.01</v>
      </c>
      <c r="L1123" s="101" t="n">
        <v>30935.01</v>
      </c>
      <c r="M1123" s="101" t="n">
        <v>11666.01</v>
      </c>
      <c r="N1123" s="101" t="n">
        <v>17761.01</v>
      </c>
      <c r="O1123" s="101" t="n">
        <v>-9942.01</v>
      </c>
      <c r="P1123" s="101" t="n">
        <v>-27745.01</v>
      </c>
      <c r="Q1123" s="101" t="n">
        <v>5686.01</v>
      </c>
      <c r="R1123" s="101"/>
      <c r="S1123" s="101"/>
      <c r="T1123" s="101"/>
      <c r="U1123" s="101"/>
      <c r="V1123" s="101"/>
      <c r="W1123" s="101"/>
      <c r="X1123" s="101"/>
      <c r="Y1123" s="101"/>
      <c r="Z1123" s="101"/>
      <c r="AA1123" s="101"/>
    </row>
    <row r="1124" customFormat="false" ht="15.75" hidden="false" customHeight="true" outlineLevel="0" collapsed="false">
      <c r="A1124" s="101"/>
      <c r="B1124" s="101" t="n">
        <v>24</v>
      </c>
      <c r="C1124" s="101" t="n">
        <v>64</v>
      </c>
      <c r="D1124" s="101" t="n">
        <v>40</v>
      </c>
      <c r="E1124" s="101" t="n">
        <v>104</v>
      </c>
      <c r="F1124" s="101" t="s">
        <v>262</v>
      </c>
      <c r="G1124" s="101" t="str">
        <f aca="false">E1124&amp;""&amp;F1124</f>
        <v>104Zr</v>
      </c>
      <c r="H1124" s="101" t="n">
        <v>-65730.23</v>
      </c>
      <c r="I1124" s="101" t="n">
        <v>5980.1</v>
      </c>
      <c r="J1124" s="101" t="n">
        <v>14561.44</v>
      </c>
      <c r="K1124" s="101" t="n">
        <v>10279.1</v>
      </c>
      <c r="L1124" s="101" t="n">
        <v>27949.81</v>
      </c>
      <c r="M1124" s="101" t="n">
        <v>6094.952</v>
      </c>
      <c r="N1124" s="101" t="n">
        <v>14625.68</v>
      </c>
      <c r="O1124" s="101" t="n">
        <v>-8325</v>
      </c>
      <c r="P1124" s="101" t="n">
        <v>-25597.01</v>
      </c>
      <c r="Q1124" s="101" t="n">
        <v>1223.55</v>
      </c>
      <c r="R1124" s="101"/>
      <c r="S1124" s="101"/>
      <c r="T1124" s="101"/>
      <c r="U1124" s="101"/>
      <c r="V1124" s="101"/>
      <c r="W1124" s="101"/>
      <c r="X1124" s="101"/>
      <c r="Y1124" s="101"/>
      <c r="Z1124" s="101"/>
      <c r="AA1124" s="101"/>
    </row>
    <row r="1125" customFormat="false" ht="15.75" hidden="false" customHeight="true" outlineLevel="0" collapsed="false">
      <c r="A1125" s="101"/>
      <c r="B1125" s="101" t="n">
        <v>22</v>
      </c>
      <c r="C1125" s="101" t="n">
        <v>63</v>
      </c>
      <c r="D1125" s="101" t="n">
        <v>41</v>
      </c>
      <c r="E1125" s="101" t="n">
        <v>104</v>
      </c>
      <c r="F1125" s="101" t="s">
        <v>263</v>
      </c>
      <c r="G1125" s="101" t="str">
        <f aca="false">E1125&amp;""&amp;F1125</f>
        <v>104Nb</v>
      </c>
      <c r="H1125" s="101" t="n">
        <v>-71825.182</v>
      </c>
      <c r="I1125" s="101" t="n">
        <v>4871.4</v>
      </c>
      <c r="J1125" s="101" t="n">
        <v>11292.71</v>
      </c>
      <c r="K1125" s="101" t="n">
        <v>11657.22</v>
      </c>
      <c r="L1125" s="101" t="n">
        <v>25229.76</v>
      </c>
      <c r="M1125" s="101" t="n">
        <v>8530.732</v>
      </c>
      <c r="N1125" s="101" t="n">
        <v>10682</v>
      </c>
      <c r="O1125" s="101" t="n">
        <v>-6916.77</v>
      </c>
      <c r="P1125" s="101" t="n">
        <v>-20656.39</v>
      </c>
      <c r="Q1125" s="101" t="n">
        <v>1070.28</v>
      </c>
      <c r="R1125" s="101"/>
      <c r="S1125" s="101"/>
      <c r="T1125" s="101"/>
      <c r="U1125" s="101"/>
      <c r="V1125" s="101"/>
      <c r="W1125" s="101"/>
      <c r="X1125" s="101"/>
      <c r="Y1125" s="101"/>
      <c r="Z1125" s="101"/>
      <c r="AA1125" s="101"/>
    </row>
    <row r="1126" customFormat="false" ht="15.75" hidden="false" customHeight="true" outlineLevel="0" collapsed="false">
      <c r="A1126" s="101"/>
      <c r="B1126" s="101" t="n">
        <v>20</v>
      </c>
      <c r="C1126" s="101" t="n">
        <v>62</v>
      </c>
      <c r="D1126" s="101" t="n">
        <v>42</v>
      </c>
      <c r="E1126" s="101" t="n">
        <v>104</v>
      </c>
      <c r="F1126" s="101" t="s">
        <v>264</v>
      </c>
      <c r="G1126" s="101" t="str">
        <f aca="false">E1126&amp;""&amp;F1126</f>
        <v>104Mo</v>
      </c>
      <c r="H1126" s="101" t="n">
        <v>-80355.913</v>
      </c>
      <c r="I1126" s="101" t="n">
        <v>7460.45</v>
      </c>
      <c r="J1126" s="101" t="n">
        <v>12619.78</v>
      </c>
      <c r="K1126" s="101" t="n">
        <v>12928.09</v>
      </c>
      <c r="L1126" s="101" t="n">
        <v>23340.09</v>
      </c>
      <c r="M1126" s="101" t="n">
        <v>2151.272</v>
      </c>
      <c r="N1126" s="101" t="n">
        <v>7737.82</v>
      </c>
      <c r="O1126" s="101" t="n">
        <v>-6398.86</v>
      </c>
      <c r="P1126" s="101" t="n">
        <v>-19823.44</v>
      </c>
      <c r="Q1126" s="101" t="n">
        <v>-3825.34</v>
      </c>
      <c r="R1126" s="101"/>
      <c r="S1126" s="101"/>
      <c r="T1126" s="101"/>
      <c r="U1126" s="101"/>
      <c r="V1126" s="101"/>
      <c r="W1126" s="101"/>
      <c r="X1126" s="101"/>
      <c r="Y1126" s="101"/>
      <c r="Z1126" s="101"/>
      <c r="AA1126" s="101"/>
    </row>
    <row r="1127" customFormat="false" ht="15.75" hidden="false" customHeight="true" outlineLevel="0" collapsed="false">
      <c r="A1127" s="101"/>
      <c r="B1127" s="101" t="n">
        <v>18</v>
      </c>
      <c r="C1127" s="101" t="n">
        <v>61</v>
      </c>
      <c r="D1127" s="101" t="n">
        <v>43</v>
      </c>
      <c r="E1127" s="101" t="n">
        <v>104</v>
      </c>
      <c r="F1127" s="101" t="s">
        <v>265</v>
      </c>
      <c r="G1127" s="101" t="str">
        <f aca="false">E1127&amp;""&amp;F1127</f>
        <v>104Tc</v>
      </c>
      <c r="H1127" s="101" t="n">
        <v>-82507.185</v>
      </c>
      <c r="I1127" s="101" t="n">
        <v>5976.61</v>
      </c>
      <c r="J1127" s="101" t="n">
        <v>8829.37</v>
      </c>
      <c r="K1127" s="101" t="n">
        <v>14079.23</v>
      </c>
      <c r="L1127" s="101" t="n">
        <v>20774.53</v>
      </c>
      <c r="M1127" s="101" t="n">
        <v>5586.549</v>
      </c>
      <c r="N1127" s="101" t="n">
        <v>4448.51</v>
      </c>
      <c r="O1127" s="101" t="n">
        <v>-5128.77</v>
      </c>
      <c r="P1127" s="101" t="n">
        <v>-14771.06</v>
      </c>
      <c r="Q1127" s="101" t="n">
        <v>-3314.87</v>
      </c>
      <c r="R1127" s="101"/>
      <c r="S1127" s="101"/>
      <c r="T1127" s="101"/>
      <c r="U1127" s="101"/>
      <c r="V1127" s="101"/>
      <c r="W1127" s="101"/>
      <c r="X1127" s="101"/>
      <c r="Y1127" s="101"/>
      <c r="Z1127" s="101"/>
      <c r="AA1127" s="101"/>
    </row>
    <row r="1128" customFormat="false" ht="15.75" hidden="false" customHeight="true" outlineLevel="0" collapsed="false">
      <c r="A1128" s="101"/>
      <c r="B1128" s="101" t="n">
        <v>16</v>
      </c>
      <c r="C1128" s="101" t="n">
        <v>60</v>
      </c>
      <c r="D1128" s="101" t="n">
        <v>44</v>
      </c>
      <c r="E1128" s="101" t="n">
        <v>104</v>
      </c>
      <c r="F1128" s="101" t="s">
        <v>266</v>
      </c>
      <c r="G1128" s="101" t="str">
        <f aca="false">E1128&amp;""&amp;F1128</f>
        <v>104Ru</v>
      </c>
      <c r="H1128" s="101" t="n">
        <v>-88093.734</v>
      </c>
      <c r="I1128" s="101" t="n">
        <v>8901.41</v>
      </c>
      <c r="J1128" s="101" t="n">
        <v>10780.82</v>
      </c>
      <c r="K1128" s="101" t="n">
        <v>15133.47</v>
      </c>
      <c r="L1128" s="101" t="n">
        <v>19101.21</v>
      </c>
      <c r="M1128" s="101" t="n">
        <v>-1138.042</v>
      </c>
      <c r="N1128" s="101" t="n">
        <v>1301.24</v>
      </c>
      <c r="O1128" s="101" t="n">
        <v>-4329.17</v>
      </c>
      <c r="P1128" s="101" t="n">
        <v>-14415.92</v>
      </c>
      <c r="Q1128" s="101" t="n">
        <v>-8137</v>
      </c>
      <c r="R1128" s="101"/>
      <c r="S1128" s="101"/>
      <c r="T1128" s="101"/>
      <c r="U1128" s="101"/>
      <c r="V1128" s="101"/>
      <c r="W1128" s="101"/>
      <c r="X1128" s="101"/>
      <c r="Y1128" s="101"/>
      <c r="Z1128" s="101"/>
      <c r="AA1128" s="101"/>
    </row>
    <row r="1129" customFormat="false" ht="15.75" hidden="false" customHeight="true" outlineLevel="0" collapsed="false">
      <c r="A1129" s="101"/>
      <c r="B1129" s="101" t="n">
        <v>14</v>
      </c>
      <c r="C1129" s="101" t="n">
        <v>59</v>
      </c>
      <c r="D1129" s="101" t="n">
        <v>45</v>
      </c>
      <c r="E1129" s="101" t="n">
        <v>104</v>
      </c>
      <c r="F1129" s="101" t="s">
        <v>267</v>
      </c>
      <c r="G1129" s="101" t="str">
        <f aca="false">E1129&amp;""&amp;F1129</f>
        <v>104Rh</v>
      </c>
      <c r="H1129" s="101" t="n">
        <v>-86955.692</v>
      </c>
      <c r="I1129" s="101" t="n">
        <v>6998.96</v>
      </c>
      <c r="J1129" s="101" t="n">
        <v>6981.03</v>
      </c>
      <c r="K1129" s="101" t="n">
        <v>16317.9</v>
      </c>
      <c r="L1129" s="101" t="n">
        <v>16963.04</v>
      </c>
      <c r="M1129" s="101" t="n">
        <v>2439.284</v>
      </c>
      <c r="N1129" s="101" t="n">
        <v>-1839.37</v>
      </c>
      <c r="O1129" s="101" t="n">
        <v>-3360.75</v>
      </c>
      <c r="P1129" s="101" t="n">
        <v>-9642.77</v>
      </c>
      <c r="Q1129" s="101" t="n">
        <v>-7541.98</v>
      </c>
      <c r="R1129" s="101"/>
      <c r="S1129" s="101"/>
      <c r="T1129" s="101"/>
      <c r="U1129" s="101"/>
      <c r="V1129" s="101"/>
      <c r="W1129" s="101"/>
      <c r="X1129" s="101"/>
      <c r="Y1129" s="101"/>
      <c r="Z1129" s="101"/>
      <c r="AA1129" s="101"/>
    </row>
    <row r="1130" customFormat="false" ht="15.75" hidden="false" customHeight="true" outlineLevel="0" collapsed="false">
      <c r="A1130" s="101"/>
      <c r="B1130" s="101" t="n">
        <v>12</v>
      </c>
      <c r="C1130" s="101" t="n">
        <v>58</v>
      </c>
      <c r="D1130" s="101" t="n">
        <v>46</v>
      </c>
      <c r="E1130" s="101" t="n">
        <v>104</v>
      </c>
      <c r="F1130" s="101" t="s">
        <v>268</v>
      </c>
      <c r="G1130" s="101" t="str">
        <f aca="false">E1130&amp;""&amp;F1130</f>
        <v>104Pd</v>
      </c>
      <c r="H1130" s="101" t="n">
        <v>-89394.976</v>
      </c>
      <c r="I1130" s="101" t="n">
        <v>9981.26</v>
      </c>
      <c r="J1130" s="101" t="n">
        <v>8655.89</v>
      </c>
      <c r="K1130" s="101" t="n">
        <v>17606.61</v>
      </c>
      <c r="L1130" s="101" t="n">
        <v>14870.02</v>
      </c>
      <c r="M1130" s="101" t="n">
        <v>-4278.653</v>
      </c>
      <c r="N1130" s="101" t="n">
        <v>-5426.74</v>
      </c>
      <c r="O1130" s="101" t="n">
        <v>-2596.05</v>
      </c>
      <c r="P1130" s="101" t="n">
        <v>-9420.31</v>
      </c>
      <c r="Q1130" s="101" t="n">
        <v>-12666</v>
      </c>
      <c r="R1130" s="101"/>
      <c r="S1130" s="101"/>
      <c r="T1130" s="101"/>
      <c r="U1130" s="101"/>
      <c r="V1130" s="101"/>
      <c r="W1130" s="101"/>
      <c r="X1130" s="101"/>
      <c r="Y1130" s="101"/>
      <c r="Z1130" s="101"/>
      <c r="AA1130" s="101"/>
    </row>
    <row r="1131" customFormat="false" ht="15.75" hidden="false" customHeight="true" outlineLevel="0" collapsed="false">
      <c r="A1131" s="101"/>
      <c r="B1131" s="101" t="n">
        <v>10</v>
      </c>
      <c r="C1131" s="101" t="n">
        <v>57</v>
      </c>
      <c r="D1131" s="101" t="n">
        <v>47</v>
      </c>
      <c r="E1131" s="101" t="n">
        <v>104</v>
      </c>
      <c r="F1131" s="101" t="s">
        <v>269</v>
      </c>
      <c r="G1131" s="101" t="str">
        <f aca="false">E1131&amp;""&amp;F1131</f>
        <v>104Ag</v>
      </c>
      <c r="H1131" s="101" t="n">
        <v>-85116.322</v>
      </c>
      <c r="I1131" s="101" t="n">
        <v>8387.35</v>
      </c>
      <c r="J1131" s="101" t="n">
        <v>4920.26</v>
      </c>
      <c r="K1131" s="101" t="n">
        <v>19012.42</v>
      </c>
      <c r="L1131" s="101" t="n">
        <v>12913.84</v>
      </c>
      <c r="M1131" s="101" t="n">
        <v>-1148.087</v>
      </c>
      <c r="N1131" s="101" t="n">
        <v>-8933.66</v>
      </c>
      <c r="O1131" s="101" t="n">
        <v>-1953.02</v>
      </c>
      <c r="P1131" s="101" t="n">
        <v>-4377.24</v>
      </c>
      <c r="Q1131" s="101" t="n">
        <v>-12535.64</v>
      </c>
      <c r="R1131" s="101"/>
      <c r="S1131" s="101"/>
      <c r="T1131" s="101"/>
      <c r="U1131" s="101"/>
      <c r="V1131" s="101"/>
      <c r="W1131" s="101"/>
      <c r="X1131" s="101"/>
      <c r="Y1131" s="101"/>
      <c r="Z1131" s="101"/>
      <c r="AA1131" s="101"/>
    </row>
    <row r="1132" customFormat="false" ht="15.75" hidden="false" customHeight="true" outlineLevel="0" collapsed="false">
      <c r="A1132" s="101"/>
      <c r="B1132" s="101" t="n">
        <v>8</v>
      </c>
      <c r="C1132" s="101" t="n">
        <v>56</v>
      </c>
      <c r="D1132" s="101" t="n">
        <v>48</v>
      </c>
      <c r="E1132" s="101" t="n">
        <v>104</v>
      </c>
      <c r="F1132" s="101" t="s">
        <v>270</v>
      </c>
      <c r="G1132" s="101" t="str">
        <f aca="false">E1132&amp;""&amp;F1132</f>
        <v>104Cd</v>
      </c>
      <c r="H1132" s="101" t="n">
        <v>-83968.236</v>
      </c>
      <c r="I1132" s="101" t="n">
        <v>11387.56</v>
      </c>
      <c r="J1132" s="101" t="n">
        <v>6456.92</v>
      </c>
      <c r="K1132" s="101" t="n">
        <v>20451.34</v>
      </c>
      <c r="L1132" s="101" t="n">
        <v>10615.18</v>
      </c>
      <c r="M1132" s="101" t="n">
        <v>-7785.571</v>
      </c>
      <c r="N1132" s="101" t="n">
        <v>-12341.19</v>
      </c>
      <c r="O1132" s="101" t="n">
        <v>-1165.93</v>
      </c>
      <c r="P1132" s="101" t="n">
        <v>-3772.17</v>
      </c>
      <c r="Q1132" s="101" t="n">
        <v>-17410.04</v>
      </c>
      <c r="R1132" s="101"/>
      <c r="S1132" s="101"/>
      <c r="T1132" s="101"/>
      <c r="U1132" s="101"/>
      <c r="V1132" s="101"/>
      <c r="W1132" s="101"/>
      <c r="X1132" s="101"/>
      <c r="Y1132" s="101"/>
      <c r="Z1132" s="101"/>
      <c r="AA1132" s="101"/>
    </row>
    <row r="1133" customFormat="false" ht="15.75" hidden="false" customHeight="true" outlineLevel="0" collapsed="false">
      <c r="A1133" s="101"/>
      <c r="B1133" s="101" t="n">
        <v>6</v>
      </c>
      <c r="C1133" s="101" t="n">
        <v>55</v>
      </c>
      <c r="D1133" s="101" t="n">
        <v>49</v>
      </c>
      <c r="E1133" s="101" t="n">
        <v>104</v>
      </c>
      <c r="F1133" s="101" t="s">
        <v>271</v>
      </c>
      <c r="G1133" s="101" t="str">
        <f aca="false">E1133&amp;""&amp;F1133</f>
        <v>104In</v>
      </c>
      <c r="H1133" s="101" t="n">
        <v>-76182.664</v>
      </c>
      <c r="I1133" s="101" t="n">
        <v>9624.47</v>
      </c>
      <c r="J1133" s="101" t="n">
        <v>2819.64</v>
      </c>
      <c r="K1133" s="101" t="n">
        <v>21631.55</v>
      </c>
      <c r="L1133" s="101" t="n">
        <v>8514.07</v>
      </c>
      <c r="M1133" s="101" t="n">
        <v>-4555.623</v>
      </c>
      <c r="N1133" s="101" t="n">
        <v>-17012.12</v>
      </c>
      <c r="O1133" s="101" t="n">
        <v>-469.62</v>
      </c>
      <c r="P1133" s="101" t="n">
        <v>1328.66</v>
      </c>
      <c r="Q1133" s="101" t="n">
        <v>-17284.47</v>
      </c>
      <c r="R1133" s="101"/>
      <c r="S1133" s="101"/>
      <c r="T1133" s="101"/>
      <c r="U1133" s="101"/>
      <c r="V1133" s="101"/>
      <c r="W1133" s="101"/>
      <c r="X1133" s="101"/>
      <c r="Y1133" s="101"/>
      <c r="Z1133" s="101"/>
      <c r="AA1133" s="101"/>
    </row>
    <row r="1134" customFormat="false" ht="15.75" hidden="false" customHeight="true" outlineLevel="0" collapsed="false">
      <c r="A1134" s="101"/>
      <c r="B1134" s="101" t="n">
        <v>4</v>
      </c>
      <c r="C1134" s="101" t="n">
        <v>54</v>
      </c>
      <c r="D1134" s="101" t="n">
        <v>50</v>
      </c>
      <c r="E1134" s="101" t="n">
        <v>104</v>
      </c>
      <c r="F1134" s="101" t="s">
        <v>214</v>
      </c>
      <c r="G1134" s="101" t="str">
        <f aca="false">E1134&amp;""&amp;F1134</f>
        <v>104Sn</v>
      </c>
      <c r="H1134" s="101" t="n">
        <v>-71627.041</v>
      </c>
      <c r="I1134" s="101" t="n">
        <v>12728.84</v>
      </c>
      <c r="J1134" s="101" t="n">
        <v>4286.5</v>
      </c>
      <c r="K1134" s="101" t="n">
        <v>22835.93</v>
      </c>
      <c r="L1134" s="101" t="n">
        <v>6545.45</v>
      </c>
      <c r="M1134" s="101" t="n">
        <v>-12456.496</v>
      </c>
      <c r="N1134" s="101"/>
      <c r="O1134" s="101" t="n">
        <v>142.64</v>
      </c>
      <c r="P1134" s="101" t="n">
        <v>1735.98</v>
      </c>
      <c r="Q1134" s="101" t="n">
        <v>-23520.01</v>
      </c>
      <c r="R1134" s="101"/>
      <c r="S1134" s="101"/>
      <c r="T1134" s="101"/>
      <c r="U1134" s="101"/>
      <c r="V1134" s="101"/>
      <c r="W1134" s="101"/>
      <c r="X1134" s="101"/>
      <c r="Y1134" s="101"/>
      <c r="Z1134" s="101"/>
      <c r="AA1134" s="101"/>
    </row>
    <row r="1135" customFormat="false" ht="15.75" hidden="false" customHeight="true" outlineLevel="0" collapsed="false">
      <c r="A1135" s="101"/>
      <c r="B1135" s="101" t="n">
        <v>2</v>
      </c>
      <c r="C1135" s="101" t="n">
        <v>53</v>
      </c>
      <c r="D1135" s="101" t="n">
        <v>51</v>
      </c>
      <c r="E1135" s="101" t="n">
        <v>104</v>
      </c>
      <c r="F1135" s="101" t="s">
        <v>272</v>
      </c>
      <c r="G1135" s="101" t="str">
        <f aca="false">E1135&amp;""&amp;F1135</f>
        <v>104Sb</v>
      </c>
      <c r="H1135" s="101" t="n">
        <v>-59170.544</v>
      </c>
      <c r="I1135" s="101" t="n">
        <v>11063.01</v>
      </c>
      <c r="J1135" s="101" t="n">
        <v>-510</v>
      </c>
      <c r="K1135" s="101"/>
      <c r="L1135" s="101" t="n">
        <v>3054.74</v>
      </c>
      <c r="M1135" s="101"/>
      <c r="N1135" s="101"/>
      <c r="O1135" s="101" t="n">
        <v>2717.51</v>
      </c>
      <c r="P1135" s="101" t="n">
        <v>8170</v>
      </c>
      <c r="Q1135" s="101"/>
      <c r="R1135" s="101"/>
      <c r="S1135" s="101"/>
      <c r="T1135" s="101"/>
      <c r="U1135" s="101"/>
      <c r="V1135" s="101"/>
      <c r="W1135" s="101"/>
      <c r="X1135" s="101"/>
      <c r="Y1135" s="101"/>
      <c r="Z1135" s="101"/>
      <c r="AA1135" s="101"/>
    </row>
    <row r="1136" customFormat="false" ht="15.75" hidden="false" customHeight="true" outlineLevel="0" collapsed="false">
      <c r="A1136" s="101"/>
      <c r="B1136" s="101" t="n">
        <v>29</v>
      </c>
      <c r="C1136" s="101" t="n">
        <v>67</v>
      </c>
      <c r="D1136" s="101" t="n">
        <v>38</v>
      </c>
      <c r="E1136" s="101" t="n">
        <v>105</v>
      </c>
      <c r="F1136" s="101" t="s">
        <v>260</v>
      </c>
      <c r="G1136" s="101" t="str">
        <f aca="false">E1136&amp;""&amp;F1136</f>
        <v>105Sr</v>
      </c>
      <c r="H1136" s="101" t="n">
        <v>-38610.01</v>
      </c>
      <c r="I1136" s="101" t="n">
        <v>2576.01</v>
      </c>
      <c r="J1136" s="101"/>
      <c r="K1136" s="101" t="n">
        <v>7331.01</v>
      </c>
      <c r="L1136" s="101"/>
      <c r="M1136" s="101" t="n">
        <v>12212.01</v>
      </c>
      <c r="N1136" s="101" t="n">
        <v>22861.01</v>
      </c>
      <c r="O1136" s="101" t="n">
        <v>-11908.01</v>
      </c>
      <c r="P1136" s="101"/>
      <c r="Q1136" s="101" t="n">
        <v>7382.01</v>
      </c>
      <c r="R1136" s="101"/>
      <c r="S1136" s="101"/>
      <c r="T1136" s="101"/>
      <c r="U1136" s="101"/>
      <c r="V1136" s="101"/>
      <c r="W1136" s="101"/>
      <c r="X1136" s="101"/>
      <c r="Y1136" s="101"/>
      <c r="Z1136" s="101"/>
      <c r="AA1136" s="101"/>
    </row>
    <row r="1137" customFormat="false" ht="15.75" hidden="false" customHeight="true" outlineLevel="0" collapsed="false">
      <c r="A1137" s="101"/>
      <c r="B1137" s="101" t="n">
        <v>27</v>
      </c>
      <c r="C1137" s="101" t="n">
        <v>66</v>
      </c>
      <c r="D1137" s="101" t="n">
        <v>39</v>
      </c>
      <c r="E1137" s="101" t="n">
        <v>105</v>
      </c>
      <c r="F1137" s="101" t="s">
        <v>261</v>
      </c>
      <c r="G1137" s="101" t="str">
        <f aca="false">E1137&amp;""&amp;F1137</f>
        <v>105Y</v>
      </c>
      <c r="H1137" s="101" t="n">
        <v>-50822.01</v>
      </c>
      <c r="I1137" s="101" t="n">
        <v>4830.01</v>
      </c>
      <c r="J1137" s="101" t="n">
        <v>14005.01</v>
      </c>
      <c r="K1137" s="101" t="n">
        <v>8507.01</v>
      </c>
      <c r="L1137" s="101" t="n">
        <v>31792.01</v>
      </c>
      <c r="M1137" s="101" t="n">
        <v>10649.01</v>
      </c>
      <c r="N1137" s="101" t="n">
        <v>19090.01</v>
      </c>
      <c r="O1137" s="101" t="n">
        <v>-10435.01</v>
      </c>
      <c r="P1137" s="101"/>
      <c r="Q1137" s="101" t="n">
        <v>6837.01</v>
      </c>
      <c r="R1137" s="101"/>
      <c r="S1137" s="101"/>
      <c r="T1137" s="101"/>
      <c r="U1137" s="101"/>
      <c r="V1137" s="101"/>
      <c r="W1137" s="101"/>
      <c r="X1137" s="101"/>
      <c r="Y1137" s="101"/>
      <c r="Z1137" s="101"/>
      <c r="AA1137" s="101"/>
    </row>
    <row r="1138" customFormat="false" ht="15.75" hidden="false" customHeight="true" outlineLevel="0" collapsed="false">
      <c r="A1138" s="101"/>
      <c r="B1138" s="101" t="n">
        <v>25</v>
      </c>
      <c r="C1138" s="101" t="n">
        <v>65</v>
      </c>
      <c r="D1138" s="101" t="n">
        <v>40</v>
      </c>
      <c r="E1138" s="101" t="n">
        <v>105</v>
      </c>
      <c r="F1138" s="101" t="s">
        <v>262</v>
      </c>
      <c r="G1138" s="101" t="str">
        <f aca="false">E1138&amp;""&amp;F1138</f>
        <v>105Zr</v>
      </c>
      <c r="H1138" s="101" t="n">
        <v>-61470.962</v>
      </c>
      <c r="I1138" s="101" t="n">
        <v>3812.05</v>
      </c>
      <c r="J1138" s="101" t="n">
        <v>14696.01</v>
      </c>
      <c r="K1138" s="101" t="n">
        <v>9792.15</v>
      </c>
      <c r="L1138" s="101" t="n">
        <v>28627.01</v>
      </c>
      <c r="M1138" s="101" t="n">
        <v>8440.95</v>
      </c>
      <c r="N1138" s="101" t="n">
        <v>15872.27</v>
      </c>
      <c r="O1138" s="101" t="n">
        <v>-8333.88</v>
      </c>
      <c r="P1138" s="101" t="n">
        <v>-24654.01</v>
      </c>
      <c r="Q1138" s="101" t="n">
        <v>2282.9</v>
      </c>
      <c r="R1138" s="101"/>
      <c r="S1138" s="101"/>
      <c r="T1138" s="101"/>
      <c r="U1138" s="101"/>
      <c r="V1138" s="101"/>
      <c r="W1138" s="101"/>
      <c r="X1138" s="101"/>
      <c r="Y1138" s="101"/>
      <c r="Z1138" s="101"/>
      <c r="AA1138" s="101"/>
    </row>
    <row r="1139" customFormat="false" ht="15.75" hidden="false" customHeight="true" outlineLevel="0" collapsed="false">
      <c r="A1139" s="101"/>
      <c r="B1139" s="101" t="n">
        <v>23</v>
      </c>
      <c r="C1139" s="101" t="n">
        <v>64</v>
      </c>
      <c r="D1139" s="101" t="n">
        <v>41</v>
      </c>
      <c r="E1139" s="101" t="n">
        <v>105</v>
      </c>
      <c r="F1139" s="101" t="s">
        <v>263</v>
      </c>
      <c r="G1139" s="101" t="str">
        <f aca="false">E1139&amp;""&amp;F1139</f>
        <v>105Nb</v>
      </c>
      <c r="H1139" s="101" t="n">
        <v>-69911.912</v>
      </c>
      <c r="I1139" s="101" t="n">
        <v>6158.05</v>
      </c>
      <c r="J1139" s="101" t="n">
        <v>11470.65</v>
      </c>
      <c r="K1139" s="101" t="n">
        <v>11029.45</v>
      </c>
      <c r="L1139" s="101" t="n">
        <v>26032.09</v>
      </c>
      <c r="M1139" s="101" t="n">
        <v>7431.323</v>
      </c>
      <c r="N1139" s="101" t="n">
        <v>12381.03</v>
      </c>
      <c r="O1139" s="101" t="n">
        <v>-7269.83</v>
      </c>
      <c r="P1139" s="101" t="n">
        <v>-23137.01</v>
      </c>
      <c r="Q1139" s="101" t="n">
        <v>2372.68</v>
      </c>
      <c r="R1139" s="101"/>
      <c r="S1139" s="101"/>
      <c r="T1139" s="101"/>
      <c r="U1139" s="101"/>
      <c r="V1139" s="101"/>
      <c r="W1139" s="101"/>
      <c r="X1139" s="101"/>
      <c r="Y1139" s="101"/>
      <c r="Z1139" s="101"/>
      <c r="AA1139" s="101"/>
    </row>
    <row r="1140" customFormat="false" ht="15.75" hidden="false" customHeight="true" outlineLevel="0" collapsed="false">
      <c r="A1140" s="101"/>
      <c r="B1140" s="101" t="n">
        <v>21</v>
      </c>
      <c r="C1140" s="101" t="n">
        <v>63</v>
      </c>
      <c r="D1140" s="101" t="n">
        <v>42</v>
      </c>
      <c r="E1140" s="101" t="n">
        <v>105</v>
      </c>
      <c r="F1140" s="101" t="s">
        <v>264</v>
      </c>
      <c r="G1140" s="101" t="str">
        <f aca="false">E1140&amp;""&amp;F1140</f>
        <v>105Mo</v>
      </c>
      <c r="H1140" s="101" t="n">
        <v>-77343.235</v>
      </c>
      <c r="I1140" s="101" t="n">
        <v>5058.64</v>
      </c>
      <c r="J1140" s="101" t="n">
        <v>12807.02</v>
      </c>
      <c r="K1140" s="101" t="n">
        <v>12519.09</v>
      </c>
      <c r="L1140" s="101" t="n">
        <v>24099.73</v>
      </c>
      <c r="M1140" s="101" t="n">
        <v>4949.711</v>
      </c>
      <c r="N1140" s="101" t="n">
        <v>8589.28</v>
      </c>
      <c r="O1140" s="101" t="n">
        <v>-6597.4</v>
      </c>
      <c r="P1140" s="101" t="n">
        <v>-18901.98</v>
      </c>
      <c r="Q1140" s="101" t="n">
        <v>-2907.37</v>
      </c>
      <c r="R1140" s="101"/>
      <c r="S1140" s="101"/>
      <c r="T1140" s="101"/>
      <c r="U1140" s="101"/>
      <c r="V1140" s="101"/>
      <c r="W1140" s="101"/>
      <c r="X1140" s="101"/>
      <c r="Y1140" s="101"/>
      <c r="Z1140" s="101"/>
      <c r="AA1140" s="101"/>
    </row>
    <row r="1141" customFormat="false" ht="15.75" hidden="false" customHeight="true" outlineLevel="0" collapsed="false">
      <c r="A1141" s="101"/>
      <c r="B1141" s="101" t="n">
        <v>19</v>
      </c>
      <c r="C1141" s="101" t="n">
        <v>62</v>
      </c>
      <c r="D1141" s="101" t="n">
        <v>43</v>
      </c>
      <c r="E1141" s="101" t="n">
        <v>105</v>
      </c>
      <c r="F1141" s="101" t="s">
        <v>265</v>
      </c>
      <c r="G1141" s="101" t="str">
        <f aca="false">E1141&amp;""&amp;F1141</f>
        <v>105Tc</v>
      </c>
      <c r="H1141" s="101" t="n">
        <v>-82292.947</v>
      </c>
      <c r="I1141" s="101" t="n">
        <v>7857.08</v>
      </c>
      <c r="J1141" s="101" t="n">
        <v>9226</v>
      </c>
      <c r="K1141" s="101" t="n">
        <v>13833.69</v>
      </c>
      <c r="L1141" s="101" t="n">
        <v>21845.79</v>
      </c>
      <c r="M1141" s="101" t="n">
        <v>3639.569</v>
      </c>
      <c r="N1141" s="101" t="n">
        <v>5557.6</v>
      </c>
      <c r="O1141" s="101" t="n">
        <v>-5829.87</v>
      </c>
      <c r="P1141" s="101" t="n">
        <v>-17756.74</v>
      </c>
      <c r="Q1141" s="101" t="n">
        <v>-2270.53</v>
      </c>
      <c r="R1141" s="101"/>
      <c r="S1141" s="101"/>
      <c r="T1141" s="101"/>
      <c r="U1141" s="101"/>
      <c r="V1141" s="101"/>
      <c r="W1141" s="101"/>
      <c r="X1141" s="101"/>
      <c r="Y1141" s="101"/>
      <c r="Z1141" s="101"/>
      <c r="AA1141" s="101"/>
    </row>
    <row r="1142" customFormat="false" ht="15.75" hidden="false" customHeight="true" outlineLevel="0" collapsed="false">
      <c r="A1142" s="101"/>
      <c r="B1142" s="101" t="n">
        <v>17</v>
      </c>
      <c r="C1142" s="101" t="n">
        <v>61</v>
      </c>
      <c r="D1142" s="101" t="n">
        <v>44</v>
      </c>
      <c r="E1142" s="101" t="n">
        <v>105</v>
      </c>
      <c r="F1142" s="101" t="s">
        <v>266</v>
      </c>
      <c r="G1142" s="101" t="str">
        <f aca="false">E1142&amp;""&amp;F1142</f>
        <v>105Ru</v>
      </c>
      <c r="H1142" s="101" t="n">
        <v>-85932.515</v>
      </c>
      <c r="I1142" s="101" t="n">
        <v>5910.1</v>
      </c>
      <c r="J1142" s="101" t="n">
        <v>10714.3</v>
      </c>
      <c r="K1142" s="101" t="n">
        <v>14811.51</v>
      </c>
      <c r="L1142" s="101" t="n">
        <v>19543.67</v>
      </c>
      <c r="M1142" s="101" t="n">
        <v>1918.035</v>
      </c>
      <c r="N1142" s="101" t="n">
        <v>2485.24</v>
      </c>
      <c r="O1142" s="101" t="n">
        <v>-4841.03</v>
      </c>
      <c r="P1142" s="101" t="n">
        <v>-12865.57</v>
      </c>
      <c r="Q1142" s="101" t="n">
        <v>-7048.14</v>
      </c>
      <c r="R1142" s="101"/>
      <c r="S1142" s="101"/>
      <c r="T1142" s="101"/>
      <c r="U1142" s="101"/>
      <c r="V1142" s="101"/>
      <c r="W1142" s="101"/>
      <c r="X1142" s="101"/>
      <c r="Y1142" s="101"/>
      <c r="Z1142" s="101"/>
      <c r="AA1142" s="101"/>
    </row>
    <row r="1143" customFormat="false" ht="15.75" hidden="false" customHeight="true" outlineLevel="0" collapsed="false">
      <c r="A1143" s="101"/>
      <c r="B1143" s="101" t="n">
        <v>15</v>
      </c>
      <c r="C1143" s="101" t="n">
        <v>60</v>
      </c>
      <c r="D1143" s="101" t="n">
        <v>45</v>
      </c>
      <c r="E1143" s="101" t="n">
        <v>105</v>
      </c>
      <c r="F1143" s="101" t="s">
        <v>267</v>
      </c>
      <c r="G1143" s="101" t="str">
        <f aca="false">E1143&amp;""&amp;F1143</f>
        <v>105Rh</v>
      </c>
      <c r="H1143" s="101" t="n">
        <v>-87850.55</v>
      </c>
      <c r="I1143" s="101" t="n">
        <v>8966.18</v>
      </c>
      <c r="J1143" s="101" t="n">
        <v>7045.79</v>
      </c>
      <c r="K1143" s="101" t="n">
        <v>15965.13</v>
      </c>
      <c r="L1143" s="101" t="n">
        <v>17826.6</v>
      </c>
      <c r="M1143" s="101" t="n">
        <v>567.208</v>
      </c>
      <c r="N1143" s="101" t="n">
        <v>-779.72</v>
      </c>
      <c r="O1143" s="101" t="n">
        <v>-3934.41</v>
      </c>
      <c r="P1143" s="101" t="n">
        <v>-12632.34</v>
      </c>
      <c r="Q1143" s="101" t="n">
        <v>-6526.89</v>
      </c>
      <c r="R1143" s="101"/>
      <c r="S1143" s="101"/>
      <c r="T1143" s="101"/>
      <c r="U1143" s="101"/>
      <c r="V1143" s="101"/>
      <c r="W1143" s="101"/>
      <c r="X1143" s="101"/>
      <c r="Y1143" s="101"/>
      <c r="Z1143" s="101"/>
      <c r="AA1143" s="101"/>
    </row>
    <row r="1144" customFormat="false" ht="15.75" hidden="false" customHeight="true" outlineLevel="0" collapsed="false">
      <c r="A1144" s="101"/>
      <c r="B1144" s="101" t="n">
        <v>13</v>
      </c>
      <c r="C1144" s="101" t="n">
        <v>59</v>
      </c>
      <c r="D1144" s="101" t="n">
        <v>46</v>
      </c>
      <c r="E1144" s="101" t="n">
        <v>105</v>
      </c>
      <c r="F1144" s="101" t="s">
        <v>268</v>
      </c>
      <c r="G1144" s="101" t="str">
        <f aca="false">E1144&amp;""&amp;F1144</f>
        <v>105Pd</v>
      </c>
      <c r="H1144" s="101" t="n">
        <v>-88417.759</v>
      </c>
      <c r="I1144" s="101" t="n">
        <v>7094.1</v>
      </c>
      <c r="J1144" s="101" t="n">
        <v>8751.04</v>
      </c>
      <c r="K1144" s="101" t="n">
        <v>17075.36</v>
      </c>
      <c r="L1144" s="101" t="n">
        <v>15732.06</v>
      </c>
      <c r="M1144" s="101" t="n">
        <v>-1346.93</v>
      </c>
      <c r="N1144" s="101" t="n">
        <v>-4083.92</v>
      </c>
      <c r="O1144" s="101" t="n">
        <v>-2888.1</v>
      </c>
      <c r="P1144" s="101" t="n">
        <v>-7613</v>
      </c>
      <c r="Q1144" s="101" t="n">
        <v>-11372.75</v>
      </c>
      <c r="R1144" s="101"/>
      <c r="S1144" s="101"/>
      <c r="T1144" s="101"/>
      <c r="U1144" s="101"/>
      <c r="V1144" s="101"/>
      <c r="W1144" s="101"/>
      <c r="X1144" s="101"/>
      <c r="Y1144" s="101"/>
      <c r="Z1144" s="101"/>
      <c r="AA1144" s="101"/>
    </row>
    <row r="1145" customFormat="false" ht="15.75" hidden="false" customHeight="true" outlineLevel="0" collapsed="false">
      <c r="A1145" s="101"/>
      <c r="B1145" s="101" t="n">
        <v>11</v>
      </c>
      <c r="C1145" s="101" t="n">
        <v>58</v>
      </c>
      <c r="D1145" s="101" t="n">
        <v>47</v>
      </c>
      <c r="E1145" s="101" t="n">
        <v>105</v>
      </c>
      <c r="F1145" s="101" t="s">
        <v>269</v>
      </c>
      <c r="G1145" s="101" t="str">
        <f aca="false">E1145&amp;""&amp;F1145</f>
        <v>105Ag</v>
      </c>
      <c r="H1145" s="101" t="n">
        <v>-87070.828</v>
      </c>
      <c r="I1145" s="101" t="n">
        <v>10025.82</v>
      </c>
      <c r="J1145" s="101" t="n">
        <v>4964.82</v>
      </c>
      <c r="K1145" s="101" t="n">
        <v>18413.17</v>
      </c>
      <c r="L1145" s="101" t="n">
        <v>13620.72</v>
      </c>
      <c r="M1145" s="101" t="n">
        <v>-2736.991</v>
      </c>
      <c r="N1145" s="101" t="n">
        <v>-7430.26</v>
      </c>
      <c r="O1145" s="101" t="n">
        <v>-2084.92</v>
      </c>
      <c r="P1145" s="101" t="n">
        <v>-7404.11</v>
      </c>
      <c r="Q1145" s="101" t="n">
        <v>-11173.91</v>
      </c>
      <c r="R1145" s="101"/>
      <c r="S1145" s="101"/>
      <c r="T1145" s="101"/>
      <c r="U1145" s="101"/>
      <c r="V1145" s="101"/>
      <c r="W1145" s="101"/>
      <c r="X1145" s="101"/>
      <c r="Y1145" s="101"/>
      <c r="Z1145" s="101"/>
      <c r="AA1145" s="101"/>
    </row>
    <row r="1146" customFormat="false" ht="15.75" hidden="false" customHeight="true" outlineLevel="0" collapsed="false">
      <c r="A1146" s="101"/>
      <c r="B1146" s="101" t="n">
        <v>9</v>
      </c>
      <c r="C1146" s="101" t="n">
        <v>57</v>
      </c>
      <c r="D1146" s="101" t="n">
        <v>48</v>
      </c>
      <c r="E1146" s="101" t="n">
        <v>105</v>
      </c>
      <c r="F1146" s="101" t="s">
        <v>270</v>
      </c>
      <c r="G1146" s="101" t="str">
        <f aca="false">E1146&amp;""&amp;F1146</f>
        <v>105Cd</v>
      </c>
      <c r="H1146" s="101" t="n">
        <v>-84333.837</v>
      </c>
      <c r="I1146" s="101" t="n">
        <v>8436.92</v>
      </c>
      <c r="J1146" s="101" t="n">
        <v>6506.49</v>
      </c>
      <c r="K1146" s="101" t="n">
        <v>19824.48</v>
      </c>
      <c r="L1146" s="101" t="n">
        <v>11426.75</v>
      </c>
      <c r="M1146" s="101" t="n">
        <v>-4693.266</v>
      </c>
      <c r="N1146" s="101" t="n">
        <v>-10995.85</v>
      </c>
      <c r="O1146" s="101" t="n">
        <v>-1328.1</v>
      </c>
      <c r="P1146" s="101" t="n">
        <v>-2227.83</v>
      </c>
      <c r="Q1146" s="101" t="n">
        <v>-16222.49</v>
      </c>
      <c r="R1146" s="101"/>
      <c r="S1146" s="101"/>
      <c r="T1146" s="101"/>
      <c r="U1146" s="101"/>
      <c r="V1146" s="101"/>
      <c r="W1146" s="101"/>
      <c r="X1146" s="101"/>
      <c r="Y1146" s="101"/>
      <c r="Z1146" s="101"/>
      <c r="AA1146" s="101"/>
    </row>
    <row r="1147" customFormat="false" ht="15.75" hidden="false" customHeight="true" outlineLevel="0" collapsed="false">
      <c r="A1147" s="101"/>
      <c r="B1147" s="101" t="n">
        <v>7</v>
      </c>
      <c r="C1147" s="101" t="n">
        <v>56</v>
      </c>
      <c r="D1147" s="101" t="n">
        <v>49</v>
      </c>
      <c r="E1147" s="101" t="n">
        <v>105</v>
      </c>
      <c r="F1147" s="101" t="s">
        <v>271</v>
      </c>
      <c r="G1147" s="101" t="str">
        <f aca="false">E1147&amp;""&amp;F1147</f>
        <v>105In</v>
      </c>
      <c r="H1147" s="101" t="n">
        <v>-79640.571</v>
      </c>
      <c r="I1147" s="101" t="n">
        <v>11529.22</v>
      </c>
      <c r="J1147" s="101" t="n">
        <v>2961.31</v>
      </c>
      <c r="K1147" s="101" t="n">
        <v>21153.69</v>
      </c>
      <c r="L1147" s="101" t="n">
        <v>9418.22</v>
      </c>
      <c r="M1147" s="101" t="n">
        <v>-6302.586</v>
      </c>
      <c r="N1147" s="101" t="n">
        <v>-15624.48</v>
      </c>
      <c r="O1147" s="101" t="n">
        <v>-731.11</v>
      </c>
      <c r="P1147" s="101" t="n">
        <v>-1813.22</v>
      </c>
      <c r="Q1147" s="101" t="n">
        <v>-16084.85</v>
      </c>
      <c r="R1147" s="101"/>
      <c r="S1147" s="101"/>
      <c r="T1147" s="101"/>
      <c r="U1147" s="101"/>
      <c r="V1147" s="101"/>
      <c r="W1147" s="101"/>
      <c r="X1147" s="101"/>
      <c r="Y1147" s="101"/>
      <c r="Z1147" s="101"/>
      <c r="AA1147" s="101"/>
    </row>
    <row r="1148" customFormat="false" ht="15.75" hidden="false" customHeight="true" outlineLevel="0" collapsed="false">
      <c r="A1148" s="101"/>
      <c r="B1148" s="101" t="n">
        <v>5</v>
      </c>
      <c r="C1148" s="101" t="n">
        <v>55</v>
      </c>
      <c r="D1148" s="101" t="n">
        <v>50</v>
      </c>
      <c r="E1148" s="101" t="n">
        <v>105</v>
      </c>
      <c r="F1148" s="101" t="s">
        <v>214</v>
      </c>
      <c r="G1148" s="101" t="str">
        <f aca="false">E1148&amp;""&amp;F1148</f>
        <v>105Sn</v>
      </c>
      <c r="H1148" s="101" t="n">
        <v>-73337.986</v>
      </c>
      <c r="I1148" s="101" t="n">
        <v>9782.26</v>
      </c>
      <c r="J1148" s="101" t="n">
        <v>4444.29</v>
      </c>
      <c r="K1148" s="101" t="n">
        <v>22511.11</v>
      </c>
      <c r="L1148" s="101" t="n">
        <v>7263.93</v>
      </c>
      <c r="M1148" s="101" t="n">
        <v>-9321.896</v>
      </c>
      <c r="N1148" s="101" t="n">
        <v>-20526.48</v>
      </c>
      <c r="O1148" s="101" t="n">
        <v>73.55</v>
      </c>
      <c r="P1148" s="101" t="n">
        <v>3341.28</v>
      </c>
      <c r="Q1148" s="101" t="n">
        <v>-22238.76</v>
      </c>
      <c r="R1148" s="101"/>
      <c r="S1148" s="101"/>
      <c r="T1148" s="101"/>
      <c r="U1148" s="101"/>
      <c r="V1148" s="101"/>
      <c r="W1148" s="101"/>
      <c r="X1148" s="101"/>
      <c r="Y1148" s="101"/>
      <c r="Z1148" s="101"/>
      <c r="AA1148" s="101"/>
    </row>
    <row r="1149" customFormat="false" ht="15.75" hidden="false" customHeight="true" outlineLevel="0" collapsed="false">
      <c r="A1149" s="101"/>
      <c r="B1149" s="101" t="n">
        <v>3</v>
      </c>
      <c r="C1149" s="101" t="n">
        <v>54</v>
      </c>
      <c r="D1149" s="101" t="n">
        <v>51</v>
      </c>
      <c r="E1149" s="101" t="n">
        <v>105</v>
      </c>
      <c r="F1149" s="101" t="s">
        <v>272</v>
      </c>
      <c r="G1149" s="101" t="str">
        <f aca="false">E1149&amp;""&amp;F1149</f>
        <v>105Sb</v>
      </c>
      <c r="H1149" s="101" t="n">
        <v>-64016.09</v>
      </c>
      <c r="I1149" s="101" t="n">
        <v>12916.86</v>
      </c>
      <c r="J1149" s="101" t="n">
        <v>-321.98</v>
      </c>
      <c r="K1149" s="101" t="n">
        <v>23980.01</v>
      </c>
      <c r="L1149" s="101" t="n">
        <v>3964.52</v>
      </c>
      <c r="M1149" s="101" t="n">
        <v>-11204.58</v>
      </c>
      <c r="N1149" s="101"/>
      <c r="O1149" s="101" t="n">
        <v>2173.01</v>
      </c>
      <c r="P1149" s="101" t="n">
        <v>4877.6</v>
      </c>
      <c r="Q1149" s="101"/>
      <c r="R1149" s="101"/>
      <c r="S1149" s="101"/>
      <c r="T1149" s="101"/>
      <c r="U1149" s="101"/>
      <c r="V1149" s="101"/>
      <c r="W1149" s="101"/>
      <c r="X1149" s="101"/>
      <c r="Y1149" s="101"/>
      <c r="Z1149" s="101"/>
      <c r="AA1149" s="101"/>
    </row>
    <row r="1150" customFormat="false" ht="15.75" hidden="false" customHeight="true" outlineLevel="0" collapsed="false">
      <c r="A1150" s="101"/>
      <c r="B1150" s="101" t="n">
        <v>1</v>
      </c>
      <c r="C1150" s="101" t="n">
        <v>53</v>
      </c>
      <c r="D1150" s="101" t="n">
        <v>52</v>
      </c>
      <c r="E1150" s="101" t="n">
        <v>105</v>
      </c>
      <c r="F1150" s="101" t="s">
        <v>273</v>
      </c>
      <c r="G1150" s="101" t="str">
        <f aca="false">E1150&amp;""&amp;F1150</f>
        <v>105Te</v>
      </c>
      <c r="H1150" s="101" t="n">
        <v>-52811.51</v>
      </c>
      <c r="I1150" s="101"/>
      <c r="J1150" s="101" t="n">
        <v>929.94</v>
      </c>
      <c r="K1150" s="101"/>
      <c r="L1150" s="101" t="n">
        <v>419.94</v>
      </c>
      <c r="M1150" s="101"/>
      <c r="N1150" s="101"/>
      <c r="O1150" s="101" t="n">
        <v>5069.2</v>
      </c>
      <c r="P1150" s="101" t="n">
        <v>11526.56</v>
      </c>
      <c r="Q1150" s="101"/>
      <c r="R1150" s="101"/>
      <c r="S1150" s="101"/>
      <c r="T1150" s="101"/>
      <c r="U1150" s="101"/>
      <c r="V1150" s="101"/>
      <c r="W1150" s="101"/>
      <c r="X1150" s="101"/>
      <c r="Y1150" s="101"/>
      <c r="Z1150" s="101"/>
      <c r="AA1150" s="101"/>
    </row>
    <row r="1151" customFormat="false" ht="15.75" hidden="false" customHeight="true" outlineLevel="0" collapsed="false">
      <c r="A1151" s="101"/>
      <c r="B1151" s="101" t="n">
        <v>30</v>
      </c>
      <c r="C1151" s="101" t="n">
        <v>68</v>
      </c>
      <c r="D1151" s="101" t="n">
        <v>38</v>
      </c>
      <c r="E1151" s="101" t="n">
        <v>106</v>
      </c>
      <c r="F1151" s="101" t="s">
        <v>260</v>
      </c>
      <c r="G1151" s="101" t="str">
        <f aca="false">E1151&amp;""&amp;F1151</f>
        <v>106Sr</v>
      </c>
      <c r="H1151" s="101" t="n">
        <v>-34790.01</v>
      </c>
      <c r="I1151" s="101" t="n">
        <v>4251.01</v>
      </c>
      <c r="J1151" s="101"/>
      <c r="K1151" s="101" t="n">
        <v>6827.01</v>
      </c>
      <c r="L1151" s="101"/>
      <c r="M1151" s="101" t="n">
        <v>11263.01</v>
      </c>
      <c r="N1151" s="101" t="n">
        <v>24117.01</v>
      </c>
      <c r="O1151" s="101"/>
      <c r="P1151" s="101"/>
      <c r="Q1151" s="101" t="n">
        <v>7961.01</v>
      </c>
      <c r="R1151" s="101"/>
      <c r="S1151" s="101"/>
      <c r="T1151" s="101"/>
      <c r="U1151" s="101"/>
      <c r="V1151" s="101"/>
      <c r="W1151" s="101"/>
      <c r="X1151" s="101"/>
      <c r="Y1151" s="101"/>
      <c r="Z1151" s="101"/>
      <c r="AA1151" s="101"/>
    </row>
    <row r="1152" customFormat="false" ht="15.75" hidden="false" customHeight="true" outlineLevel="0" collapsed="false">
      <c r="A1152" s="101"/>
      <c r="B1152" s="101" t="n">
        <v>28</v>
      </c>
      <c r="C1152" s="101" t="n">
        <v>67</v>
      </c>
      <c r="D1152" s="101" t="n">
        <v>39</v>
      </c>
      <c r="E1152" s="101" t="n">
        <v>106</v>
      </c>
      <c r="F1152" s="101" t="s">
        <v>261</v>
      </c>
      <c r="G1152" s="101" t="str">
        <f aca="false">E1152&amp;""&amp;F1152</f>
        <v>106Y</v>
      </c>
      <c r="H1152" s="101" t="n">
        <v>-46053.01</v>
      </c>
      <c r="I1152" s="101" t="n">
        <v>3302.01</v>
      </c>
      <c r="J1152" s="101" t="n">
        <v>14732.01</v>
      </c>
      <c r="K1152" s="101" t="n">
        <v>8132.01</v>
      </c>
      <c r="L1152" s="101"/>
      <c r="M1152" s="101" t="n">
        <v>12855.01</v>
      </c>
      <c r="N1152" s="101" t="n">
        <v>20147.01</v>
      </c>
      <c r="O1152" s="101" t="n">
        <v>-10771.01</v>
      </c>
      <c r="P1152" s="101"/>
      <c r="Q1152" s="101" t="n">
        <v>7347.01</v>
      </c>
      <c r="R1152" s="101"/>
      <c r="S1152" s="101"/>
      <c r="T1152" s="101"/>
      <c r="U1152" s="101"/>
      <c r="V1152" s="101"/>
      <c r="W1152" s="101"/>
      <c r="X1152" s="101"/>
      <c r="Y1152" s="101"/>
      <c r="Z1152" s="101"/>
      <c r="AA1152" s="101"/>
    </row>
    <row r="1153" customFormat="false" ht="15.75" hidden="false" customHeight="true" outlineLevel="0" collapsed="false">
      <c r="A1153" s="101"/>
      <c r="B1153" s="101" t="n">
        <v>26</v>
      </c>
      <c r="C1153" s="101" t="n">
        <v>66</v>
      </c>
      <c r="D1153" s="101" t="n">
        <v>40</v>
      </c>
      <c r="E1153" s="101" t="n">
        <v>106</v>
      </c>
      <c r="F1153" s="101" t="s">
        <v>262</v>
      </c>
      <c r="G1153" s="101" t="str">
        <f aca="false">E1153&amp;""&amp;F1153</f>
        <v>106Zr</v>
      </c>
      <c r="H1153" s="101" t="n">
        <v>-58908.01</v>
      </c>
      <c r="I1153" s="101" t="n">
        <v>5508.01</v>
      </c>
      <c r="J1153" s="101" t="n">
        <v>15374.01</v>
      </c>
      <c r="K1153" s="101" t="n">
        <v>9320.01</v>
      </c>
      <c r="L1153" s="101" t="n">
        <v>29379.01</v>
      </c>
      <c r="M1153" s="101" t="n">
        <v>7292.01</v>
      </c>
      <c r="N1153" s="101" t="n">
        <v>17233.01</v>
      </c>
      <c r="O1153" s="101" t="n">
        <v>-8974.01</v>
      </c>
      <c r="P1153" s="101" t="n">
        <v>-27586.01</v>
      </c>
      <c r="Q1153" s="101" t="n">
        <v>2933.01</v>
      </c>
      <c r="R1153" s="101"/>
      <c r="S1153" s="101"/>
      <c r="T1153" s="101"/>
      <c r="U1153" s="101"/>
      <c r="V1153" s="101"/>
      <c r="W1153" s="101"/>
      <c r="X1153" s="101"/>
      <c r="Y1153" s="101"/>
      <c r="Z1153" s="101"/>
      <c r="AA1153" s="101"/>
    </row>
    <row r="1154" customFormat="false" ht="15.75" hidden="false" customHeight="true" outlineLevel="0" collapsed="false">
      <c r="A1154" s="101"/>
      <c r="B1154" s="101" t="n">
        <v>24</v>
      </c>
      <c r="C1154" s="101" t="n">
        <v>65</v>
      </c>
      <c r="D1154" s="101" t="n">
        <v>41</v>
      </c>
      <c r="E1154" s="101" t="n">
        <v>106</v>
      </c>
      <c r="F1154" s="101" t="s">
        <v>263</v>
      </c>
      <c r="G1154" s="101" t="str">
        <f aca="false">E1154&amp;""&amp;F1154</f>
        <v>106Nb</v>
      </c>
      <c r="H1154" s="101" t="n">
        <v>-66199.683</v>
      </c>
      <c r="I1154" s="101" t="n">
        <v>4359.09</v>
      </c>
      <c r="J1154" s="101" t="n">
        <v>12017.69</v>
      </c>
      <c r="K1154" s="101" t="n">
        <v>10517.14</v>
      </c>
      <c r="L1154" s="101" t="n">
        <v>26714.01</v>
      </c>
      <c r="M1154" s="101" t="n">
        <v>9941.136</v>
      </c>
      <c r="N1154" s="101" t="n">
        <v>13575.7</v>
      </c>
      <c r="O1154" s="101" t="n">
        <v>-7451.23</v>
      </c>
      <c r="P1154" s="101" t="n">
        <v>-22666.01</v>
      </c>
      <c r="Q1154" s="101" t="n">
        <v>3072.23</v>
      </c>
      <c r="R1154" s="101"/>
      <c r="S1154" s="101"/>
      <c r="T1154" s="101"/>
      <c r="U1154" s="101"/>
      <c r="V1154" s="101"/>
      <c r="W1154" s="101"/>
      <c r="X1154" s="101"/>
      <c r="Y1154" s="101"/>
      <c r="Z1154" s="101"/>
      <c r="AA1154" s="101"/>
    </row>
    <row r="1155" customFormat="false" ht="15.75" hidden="false" customHeight="true" outlineLevel="0" collapsed="false">
      <c r="A1155" s="101"/>
      <c r="B1155" s="101" t="n">
        <v>22</v>
      </c>
      <c r="C1155" s="101" t="n">
        <v>64</v>
      </c>
      <c r="D1155" s="101" t="n">
        <v>42</v>
      </c>
      <c r="E1155" s="101" t="n">
        <v>106</v>
      </c>
      <c r="F1155" s="101" t="s">
        <v>264</v>
      </c>
      <c r="G1155" s="101" t="str">
        <f aca="false">E1155&amp;""&amp;F1155</f>
        <v>106Mo</v>
      </c>
      <c r="H1155" s="101" t="n">
        <v>-76140.819</v>
      </c>
      <c r="I1155" s="101" t="n">
        <v>6868.9</v>
      </c>
      <c r="J1155" s="101" t="n">
        <v>13517.88</v>
      </c>
      <c r="K1155" s="101" t="n">
        <v>11927.54</v>
      </c>
      <c r="L1155" s="101" t="n">
        <v>24988.53</v>
      </c>
      <c r="M1155" s="101" t="n">
        <v>3634.565</v>
      </c>
      <c r="N1155" s="101" t="n">
        <v>10181.57</v>
      </c>
      <c r="O1155" s="101" t="n">
        <v>-6971.97</v>
      </c>
      <c r="P1155" s="101" t="n">
        <v>-21958.83</v>
      </c>
      <c r="Q1155" s="101" t="n">
        <v>-1919.19</v>
      </c>
      <c r="R1155" s="101"/>
      <c r="S1155" s="101"/>
      <c r="T1155" s="101"/>
      <c r="U1155" s="101"/>
      <c r="V1155" s="101"/>
      <c r="W1155" s="101"/>
      <c r="X1155" s="101"/>
      <c r="Y1155" s="101"/>
      <c r="Z1155" s="101"/>
      <c r="AA1155" s="101"/>
    </row>
    <row r="1156" customFormat="false" ht="15.75" hidden="false" customHeight="true" outlineLevel="0" collapsed="false">
      <c r="A1156" s="101"/>
      <c r="B1156" s="101" t="n">
        <v>20</v>
      </c>
      <c r="C1156" s="101" t="n">
        <v>63</v>
      </c>
      <c r="D1156" s="101" t="n">
        <v>43</v>
      </c>
      <c r="E1156" s="101" t="n">
        <v>106</v>
      </c>
      <c r="F1156" s="101" t="s">
        <v>265</v>
      </c>
      <c r="G1156" s="101" t="str">
        <f aca="false">E1156&amp;""&amp;F1156</f>
        <v>106Tc</v>
      </c>
      <c r="H1156" s="101" t="n">
        <v>-79775.384</v>
      </c>
      <c r="I1156" s="101" t="n">
        <v>5553.75</v>
      </c>
      <c r="J1156" s="101" t="n">
        <v>9721.12</v>
      </c>
      <c r="K1156" s="101" t="n">
        <v>13410.83</v>
      </c>
      <c r="L1156" s="101" t="n">
        <v>22528.14</v>
      </c>
      <c r="M1156" s="101" t="n">
        <v>6547</v>
      </c>
      <c r="N1156" s="101" t="n">
        <v>6586.4</v>
      </c>
      <c r="O1156" s="101" t="n">
        <v>-5889.7</v>
      </c>
      <c r="P1156" s="101" t="n">
        <v>-17152.44</v>
      </c>
      <c r="Q1156" s="101" t="n">
        <v>-1914.19</v>
      </c>
      <c r="R1156" s="101"/>
      <c r="S1156" s="101"/>
      <c r="T1156" s="101"/>
      <c r="U1156" s="101"/>
      <c r="V1156" s="101"/>
      <c r="W1156" s="101"/>
      <c r="X1156" s="101"/>
      <c r="Y1156" s="101"/>
      <c r="Z1156" s="101"/>
      <c r="AA1156" s="101"/>
    </row>
    <row r="1157" customFormat="false" ht="15.75" hidden="false" customHeight="true" outlineLevel="0" collapsed="false">
      <c r="A1157" s="101"/>
      <c r="B1157" s="101" t="n">
        <v>18</v>
      </c>
      <c r="C1157" s="101" t="n">
        <v>62</v>
      </c>
      <c r="D1157" s="101" t="n">
        <v>44</v>
      </c>
      <c r="E1157" s="101" t="n">
        <v>106</v>
      </c>
      <c r="F1157" s="101" t="s">
        <v>266</v>
      </c>
      <c r="G1157" s="101" t="str">
        <f aca="false">E1157&amp;""&amp;F1157</f>
        <v>106Ru</v>
      </c>
      <c r="H1157" s="101" t="n">
        <v>-86322.384</v>
      </c>
      <c r="I1157" s="101" t="n">
        <v>8461.19</v>
      </c>
      <c r="J1157" s="101" t="n">
        <v>11318.41</v>
      </c>
      <c r="K1157" s="101" t="n">
        <v>14371.28</v>
      </c>
      <c r="L1157" s="101" t="n">
        <v>20544.41</v>
      </c>
      <c r="M1157" s="101" t="n">
        <v>39.405</v>
      </c>
      <c r="N1157" s="101" t="n">
        <v>3585.02</v>
      </c>
      <c r="O1157" s="101" t="n">
        <v>-5176.84</v>
      </c>
      <c r="P1157" s="101" t="n">
        <v>-16268.12</v>
      </c>
      <c r="Q1157" s="101" t="n">
        <v>-6543.15</v>
      </c>
      <c r="R1157" s="101"/>
      <c r="S1157" s="101"/>
      <c r="T1157" s="101"/>
      <c r="U1157" s="101"/>
      <c r="V1157" s="101"/>
      <c r="W1157" s="101"/>
      <c r="X1157" s="101"/>
      <c r="Y1157" s="101"/>
      <c r="Z1157" s="101"/>
      <c r="AA1157" s="101"/>
    </row>
    <row r="1158" customFormat="false" ht="15.75" hidden="false" customHeight="true" outlineLevel="0" collapsed="false">
      <c r="A1158" s="101"/>
      <c r="B1158" s="101" t="n">
        <v>16</v>
      </c>
      <c r="C1158" s="101" t="n">
        <v>61</v>
      </c>
      <c r="D1158" s="101" t="n">
        <v>45</v>
      </c>
      <c r="E1158" s="101" t="n">
        <v>106</v>
      </c>
      <c r="F1158" s="101" t="s">
        <v>267</v>
      </c>
      <c r="G1158" s="101" t="str">
        <f aca="false">E1158&amp;""&amp;F1158</f>
        <v>106Rh</v>
      </c>
      <c r="H1158" s="101" t="n">
        <v>-86361.788</v>
      </c>
      <c r="I1158" s="101" t="n">
        <v>6582.56</v>
      </c>
      <c r="J1158" s="101" t="n">
        <v>7718.24</v>
      </c>
      <c r="K1158" s="101" t="n">
        <v>15548.73</v>
      </c>
      <c r="L1158" s="101" t="n">
        <v>18432.54</v>
      </c>
      <c r="M1158" s="101" t="n">
        <v>3545.616</v>
      </c>
      <c r="N1158" s="101" t="n">
        <v>580.47</v>
      </c>
      <c r="O1158" s="101" t="n">
        <v>-4216.12</v>
      </c>
      <c r="P1158" s="101" t="n">
        <v>-11357.81</v>
      </c>
      <c r="Q1158" s="101" t="n">
        <v>-6015.35</v>
      </c>
      <c r="R1158" s="101"/>
      <c r="S1158" s="101"/>
      <c r="T1158" s="101"/>
      <c r="U1158" s="101"/>
      <c r="V1158" s="101"/>
      <c r="W1158" s="101"/>
      <c r="X1158" s="101"/>
      <c r="Y1158" s="101"/>
      <c r="Z1158" s="101"/>
      <c r="AA1158" s="101"/>
    </row>
    <row r="1159" customFormat="false" ht="15.75" hidden="false" customHeight="true" outlineLevel="0" collapsed="false">
      <c r="A1159" s="101"/>
      <c r="B1159" s="101" t="n">
        <v>14</v>
      </c>
      <c r="C1159" s="101" t="n">
        <v>60</v>
      </c>
      <c r="D1159" s="101" t="n">
        <v>46</v>
      </c>
      <c r="E1159" s="101" t="n">
        <v>106</v>
      </c>
      <c r="F1159" s="101" t="s">
        <v>268</v>
      </c>
      <c r="G1159" s="101" t="str">
        <f aca="false">E1159&amp;""&amp;F1159</f>
        <v>106Pd</v>
      </c>
      <c r="H1159" s="101" t="n">
        <v>-89907.404</v>
      </c>
      <c r="I1159" s="101" t="n">
        <v>9560.96</v>
      </c>
      <c r="J1159" s="101" t="n">
        <v>9345.82</v>
      </c>
      <c r="K1159" s="101" t="n">
        <v>16655.06</v>
      </c>
      <c r="L1159" s="101" t="n">
        <v>16391.61</v>
      </c>
      <c r="M1159" s="101" t="n">
        <v>-2965.142</v>
      </c>
      <c r="N1159" s="101" t="n">
        <v>-2775.39</v>
      </c>
      <c r="O1159" s="101" t="n">
        <v>-3229.42</v>
      </c>
      <c r="P1159" s="101" t="n">
        <v>-11263.86</v>
      </c>
      <c r="Q1159" s="101" t="n">
        <v>-10907.89</v>
      </c>
      <c r="R1159" s="101"/>
      <c r="S1159" s="101"/>
      <c r="T1159" s="101"/>
      <c r="U1159" s="101"/>
      <c r="V1159" s="101"/>
      <c r="W1159" s="101"/>
      <c r="X1159" s="101"/>
      <c r="Y1159" s="101"/>
      <c r="Z1159" s="101"/>
      <c r="AA1159" s="101"/>
    </row>
    <row r="1160" customFormat="false" ht="15.75" hidden="false" customHeight="true" outlineLevel="0" collapsed="false">
      <c r="A1160" s="101"/>
      <c r="B1160" s="101" t="n">
        <v>12</v>
      </c>
      <c r="C1160" s="101" t="n">
        <v>59</v>
      </c>
      <c r="D1160" s="101" t="n">
        <v>47</v>
      </c>
      <c r="E1160" s="101" t="n">
        <v>106</v>
      </c>
      <c r="F1160" s="101" t="s">
        <v>269</v>
      </c>
      <c r="G1160" s="101" t="str">
        <f aca="false">E1160&amp;""&amp;F1160</f>
        <v>106Ag</v>
      </c>
      <c r="H1160" s="101" t="n">
        <v>-86942.262</v>
      </c>
      <c r="I1160" s="101" t="n">
        <v>7942.75</v>
      </c>
      <c r="J1160" s="101" t="n">
        <v>5813.47</v>
      </c>
      <c r="K1160" s="101" t="n">
        <v>17968.57</v>
      </c>
      <c r="L1160" s="101" t="n">
        <v>14564.51</v>
      </c>
      <c r="M1160" s="101" t="n">
        <v>189.753</v>
      </c>
      <c r="N1160" s="101" t="n">
        <v>-6334.25</v>
      </c>
      <c r="O1160" s="101" t="n">
        <v>-2586.75</v>
      </c>
      <c r="P1160" s="101" t="n">
        <v>-6380.68</v>
      </c>
      <c r="Q1160" s="101" t="n">
        <v>-10679.74</v>
      </c>
      <c r="R1160" s="101"/>
      <c r="S1160" s="101"/>
      <c r="T1160" s="101"/>
      <c r="U1160" s="101"/>
      <c r="V1160" s="101"/>
      <c r="W1160" s="101"/>
      <c r="X1160" s="101"/>
      <c r="Y1160" s="101"/>
      <c r="Z1160" s="101"/>
      <c r="AA1160" s="101"/>
    </row>
    <row r="1161" customFormat="false" ht="15.75" hidden="false" customHeight="true" outlineLevel="0" collapsed="false">
      <c r="A1161" s="101"/>
      <c r="B1161" s="101" t="n">
        <v>10</v>
      </c>
      <c r="C1161" s="101" t="n">
        <v>58</v>
      </c>
      <c r="D1161" s="101" t="n">
        <v>48</v>
      </c>
      <c r="E1161" s="101" t="n">
        <v>106</v>
      </c>
      <c r="F1161" s="101" t="s">
        <v>270</v>
      </c>
      <c r="G1161" s="101" t="str">
        <f aca="false">E1161&amp;""&amp;F1161</f>
        <v>106Cd</v>
      </c>
      <c r="H1161" s="101" t="n">
        <v>-87132.015</v>
      </c>
      <c r="I1161" s="101" t="n">
        <v>10869.49</v>
      </c>
      <c r="J1161" s="101" t="n">
        <v>7350.16</v>
      </c>
      <c r="K1161" s="101" t="n">
        <v>19306.41</v>
      </c>
      <c r="L1161" s="101" t="n">
        <v>12314.98</v>
      </c>
      <c r="M1161" s="101" t="n">
        <v>-6524.003</v>
      </c>
      <c r="N1161" s="101" t="n">
        <v>-9778.34</v>
      </c>
      <c r="O1161" s="101" t="n">
        <v>-1625.93</v>
      </c>
      <c r="P1161" s="101" t="n">
        <v>-6003.23</v>
      </c>
      <c r="Q1161" s="101" t="n">
        <v>-15562.76</v>
      </c>
      <c r="R1161" s="101"/>
      <c r="S1161" s="101"/>
      <c r="T1161" s="101"/>
      <c r="U1161" s="101"/>
      <c r="V1161" s="101"/>
      <c r="W1161" s="101"/>
      <c r="X1161" s="101"/>
      <c r="Y1161" s="101"/>
      <c r="Z1161" s="101"/>
      <c r="AA1161" s="101"/>
    </row>
    <row r="1162" customFormat="false" ht="15.75" hidden="false" customHeight="true" outlineLevel="0" collapsed="false">
      <c r="A1162" s="101"/>
      <c r="B1162" s="101" t="n">
        <v>8</v>
      </c>
      <c r="C1162" s="101" t="n">
        <v>57</v>
      </c>
      <c r="D1162" s="101" t="n">
        <v>49</v>
      </c>
      <c r="E1162" s="101" t="n">
        <v>106</v>
      </c>
      <c r="F1162" s="101" t="s">
        <v>271</v>
      </c>
      <c r="G1162" s="101" t="str">
        <f aca="false">E1162&amp;""&amp;F1162</f>
        <v>106In</v>
      </c>
      <c r="H1162" s="101" t="n">
        <v>-80608.012</v>
      </c>
      <c r="I1162" s="101" t="n">
        <v>9038.76</v>
      </c>
      <c r="J1162" s="101" t="n">
        <v>3563.14</v>
      </c>
      <c r="K1162" s="101" t="n">
        <v>20567.98</v>
      </c>
      <c r="L1162" s="101" t="n">
        <v>10069.63</v>
      </c>
      <c r="M1162" s="101" t="n">
        <v>-3254.332</v>
      </c>
      <c r="N1162" s="101" t="n">
        <v>-14134.72</v>
      </c>
      <c r="O1162" s="101" t="n">
        <v>-786.39</v>
      </c>
      <c r="P1162" s="101" t="n">
        <v>-826.15</v>
      </c>
      <c r="Q1162" s="101" t="n">
        <v>-15341.34</v>
      </c>
      <c r="R1162" s="101"/>
      <c r="S1162" s="101"/>
      <c r="T1162" s="101"/>
      <c r="U1162" s="101"/>
      <c r="V1162" s="101"/>
      <c r="W1162" s="101"/>
      <c r="X1162" s="101"/>
      <c r="Y1162" s="101"/>
      <c r="Z1162" s="101"/>
      <c r="AA1162" s="101"/>
    </row>
    <row r="1163" customFormat="false" ht="15.75" hidden="false" customHeight="true" outlineLevel="0" collapsed="false">
      <c r="A1163" s="101"/>
      <c r="B1163" s="101" t="n">
        <v>6</v>
      </c>
      <c r="C1163" s="101" t="n">
        <v>56</v>
      </c>
      <c r="D1163" s="101" t="n">
        <v>50</v>
      </c>
      <c r="E1163" s="101" t="n">
        <v>106</v>
      </c>
      <c r="F1163" s="101" t="s">
        <v>214</v>
      </c>
      <c r="G1163" s="101" t="str">
        <f aca="false">E1163&amp;""&amp;F1163</f>
        <v>106Sn</v>
      </c>
      <c r="H1163" s="101" t="n">
        <v>-77353.68</v>
      </c>
      <c r="I1163" s="101" t="n">
        <v>12087.01</v>
      </c>
      <c r="J1163" s="101" t="n">
        <v>5002.08</v>
      </c>
      <c r="K1163" s="101" t="n">
        <v>21869.27</v>
      </c>
      <c r="L1163" s="101" t="n">
        <v>7963.39</v>
      </c>
      <c r="M1163" s="101" t="n">
        <v>-10880.389</v>
      </c>
      <c r="N1163" s="101" t="n">
        <v>-19134.99</v>
      </c>
      <c r="O1163" s="101" t="n">
        <v>-119.06</v>
      </c>
      <c r="P1163" s="101" t="n">
        <v>-308.81</v>
      </c>
      <c r="Q1163" s="101" t="n">
        <v>-21408.91</v>
      </c>
      <c r="R1163" s="101"/>
      <c r="S1163" s="101"/>
      <c r="T1163" s="101"/>
      <c r="U1163" s="101"/>
      <c r="V1163" s="101"/>
      <c r="W1163" s="101"/>
      <c r="X1163" s="101"/>
      <c r="Y1163" s="101"/>
      <c r="Z1163" s="101"/>
      <c r="AA1163" s="101"/>
    </row>
    <row r="1164" customFormat="false" ht="15.75" hidden="false" customHeight="true" outlineLevel="0" collapsed="false">
      <c r="A1164" s="101"/>
      <c r="B1164" s="101" t="n">
        <v>4</v>
      </c>
      <c r="C1164" s="101" t="n">
        <v>55</v>
      </c>
      <c r="D1164" s="101" t="n">
        <v>51</v>
      </c>
      <c r="E1164" s="101" t="n">
        <v>106</v>
      </c>
      <c r="F1164" s="101" t="s">
        <v>272</v>
      </c>
      <c r="G1164" s="101" t="str">
        <f aca="false">E1164&amp;""&amp;F1164</f>
        <v>106Sb</v>
      </c>
      <c r="H1164" s="101" t="n">
        <v>-66473.291</v>
      </c>
      <c r="I1164" s="101" t="n">
        <v>10528.52</v>
      </c>
      <c r="J1164" s="101" t="n">
        <v>424.28</v>
      </c>
      <c r="K1164" s="101" t="n">
        <v>23445.38</v>
      </c>
      <c r="L1164" s="101" t="n">
        <v>4868.57</v>
      </c>
      <c r="M1164" s="101" t="n">
        <v>-8254.603</v>
      </c>
      <c r="N1164" s="101"/>
      <c r="O1164" s="101" t="n">
        <v>1795.54</v>
      </c>
      <c r="P1164" s="101" t="n">
        <v>5878.31</v>
      </c>
      <c r="Q1164" s="101" t="n">
        <v>-21733.1</v>
      </c>
      <c r="R1164" s="101"/>
      <c r="S1164" s="101"/>
      <c r="T1164" s="101"/>
      <c r="U1164" s="101"/>
      <c r="V1164" s="101"/>
      <c r="W1164" s="101"/>
      <c r="X1164" s="101"/>
      <c r="Y1164" s="101"/>
      <c r="Z1164" s="101"/>
      <c r="AA1164" s="101"/>
    </row>
    <row r="1165" customFormat="false" ht="15.75" hidden="false" customHeight="true" outlineLevel="0" collapsed="false">
      <c r="A1165" s="101"/>
      <c r="B1165" s="101" t="n">
        <v>2</v>
      </c>
      <c r="C1165" s="101" t="n">
        <v>54</v>
      </c>
      <c r="D1165" s="101" t="n">
        <v>52</v>
      </c>
      <c r="E1165" s="101" t="n">
        <v>106</v>
      </c>
      <c r="F1165" s="101" t="s">
        <v>273</v>
      </c>
      <c r="G1165" s="101" t="str">
        <f aca="false">E1165&amp;""&amp;F1165</f>
        <v>106Te</v>
      </c>
      <c r="H1165" s="101" t="n">
        <v>-58218.688</v>
      </c>
      <c r="I1165" s="101" t="n">
        <v>13478.5</v>
      </c>
      <c r="J1165" s="101" t="n">
        <v>1491.57</v>
      </c>
      <c r="K1165" s="101"/>
      <c r="L1165" s="101" t="n">
        <v>1169.59</v>
      </c>
      <c r="M1165" s="101"/>
      <c r="N1165" s="101"/>
      <c r="O1165" s="101" t="n">
        <v>4290.14</v>
      </c>
      <c r="P1165" s="101" t="n">
        <v>7830.33</v>
      </c>
      <c r="Q1165" s="101"/>
      <c r="R1165" s="101"/>
      <c r="S1165" s="101"/>
      <c r="T1165" s="101"/>
      <c r="U1165" s="101"/>
      <c r="V1165" s="101"/>
      <c r="W1165" s="101"/>
      <c r="X1165" s="101"/>
      <c r="Y1165" s="101"/>
      <c r="Z1165" s="101"/>
      <c r="AA1165" s="101"/>
    </row>
    <row r="1166" customFormat="false" ht="15.75" hidden="false" customHeight="true" outlineLevel="0" collapsed="false">
      <c r="A1166" s="101"/>
      <c r="B1166" s="101" t="n">
        <v>31</v>
      </c>
      <c r="C1166" s="101" t="n">
        <v>69</v>
      </c>
      <c r="D1166" s="101" t="n">
        <v>38</v>
      </c>
      <c r="E1166" s="101" t="n">
        <v>107</v>
      </c>
      <c r="F1166" s="101" t="s">
        <v>260</v>
      </c>
      <c r="G1166" s="101" t="str">
        <f aca="false">E1166&amp;""&amp;F1166</f>
        <v>107Sr</v>
      </c>
      <c r="H1166" s="101" t="n">
        <v>-28900.01</v>
      </c>
      <c r="I1166" s="101" t="n">
        <v>2181.01</v>
      </c>
      <c r="J1166" s="101"/>
      <c r="K1166" s="101" t="n">
        <v>6432.01</v>
      </c>
      <c r="L1166" s="101"/>
      <c r="M1166" s="101" t="n">
        <v>13465.01</v>
      </c>
      <c r="N1166" s="101" t="n">
        <v>25369.01</v>
      </c>
      <c r="O1166" s="101"/>
      <c r="P1166" s="101"/>
      <c r="Q1166" s="101" t="n">
        <v>9082.01</v>
      </c>
      <c r="R1166" s="101"/>
      <c r="S1166" s="101"/>
      <c r="T1166" s="101"/>
      <c r="U1166" s="101"/>
      <c r="V1166" s="101"/>
      <c r="W1166" s="101"/>
      <c r="X1166" s="101"/>
      <c r="Y1166" s="101"/>
      <c r="Z1166" s="101"/>
      <c r="AA1166" s="101"/>
    </row>
    <row r="1167" customFormat="false" ht="15.75" hidden="false" customHeight="true" outlineLevel="0" collapsed="false">
      <c r="A1167" s="101"/>
      <c r="B1167" s="101" t="n">
        <v>29</v>
      </c>
      <c r="C1167" s="101" t="n">
        <v>68</v>
      </c>
      <c r="D1167" s="101" t="n">
        <v>39</v>
      </c>
      <c r="E1167" s="101" t="n">
        <v>107</v>
      </c>
      <c r="F1167" s="101" t="s">
        <v>261</v>
      </c>
      <c r="G1167" s="101" t="str">
        <f aca="false">E1167&amp;""&amp;F1167</f>
        <v>107Y</v>
      </c>
      <c r="H1167" s="101" t="n">
        <v>-42364.01</v>
      </c>
      <c r="I1167" s="101" t="n">
        <v>4383.01</v>
      </c>
      <c r="J1167" s="101" t="n">
        <v>14863.01</v>
      </c>
      <c r="K1167" s="101" t="n">
        <v>7685.01</v>
      </c>
      <c r="L1167" s="101"/>
      <c r="M1167" s="101" t="n">
        <v>11904.01</v>
      </c>
      <c r="N1167" s="101" t="n">
        <v>21356.01</v>
      </c>
      <c r="O1167" s="101" t="n">
        <v>-11181.01</v>
      </c>
      <c r="P1167" s="101"/>
      <c r="Q1167" s="101" t="n">
        <v>8472.01</v>
      </c>
      <c r="R1167" s="101"/>
      <c r="S1167" s="101"/>
      <c r="T1167" s="101"/>
      <c r="U1167" s="101"/>
      <c r="V1167" s="101"/>
      <c r="W1167" s="101"/>
      <c r="X1167" s="101"/>
      <c r="Y1167" s="101"/>
      <c r="Z1167" s="101"/>
      <c r="AA1167" s="101"/>
    </row>
    <row r="1168" customFormat="false" ht="15.75" hidden="false" customHeight="true" outlineLevel="0" collapsed="false">
      <c r="A1168" s="101"/>
      <c r="B1168" s="101" t="n">
        <v>27</v>
      </c>
      <c r="C1168" s="101" t="n">
        <v>67</v>
      </c>
      <c r="D1168" s="101" t="n">
        <v>40</v>
      </c>
      <c r="E1168" s="101" t="n">
        <v>107</v>
      </c>
      <c r="F1168" s="101" t="s">
        <v>262</v>
      </c>
      <c r="G1168" s="101" t="str">
        <f aca="false">E1168&amp;""&amp;F1168</f>
        <v>107Zr</v>
      </c>
      <c r="H1168" s="101" t="n">
        <v>-54269.01</v>
      </c>
      <c r="I1168" s="101" t="n">
        <v>3432.01</v>
      </c>
      <c r="J1168" s="101" t="n">
        <v>15505.01</v>
      </c>
      <c r="K1168" s="101" t="n">
        <v>8941.01</v>
      </c>
      <c r="L1168" s="101" t="n">
        <v>30236.01</v>
      </c>
      <c r="M1168" s="101" t="n">
        <v>9451.01</v>
      </c>
      <c r="N1168" s="101" t="n">
        <v>18289.01</v>
      </c>
      <c r="O1168" s="101" t="n">
        <v>-9271.01</v>
      </c>
      <c r="P1168" s="101" t="n">
        <v>-26767.01</v>
      </c>
      <c r="Q1168" s="101" t="n">
        <v>3860.01</v>
      </c>
      <c r="R1168" s="101"/>
      <c r="S1168" s="101"/>
      <c r="T1168" s="101"/>
      <c r="U1168" s="101"/>
      <c r="V1168" s="101"/>
      <c r="W1168" s="101"/>
      <c r="X1168" s="101"/>
      <c r="Y1168" s="101"/>
      <c r="Z1168" s="101"/>
      <c r="AA1168" s="101"/>
    </row>
    <row r="1169" customFormat="false" ht="15.75" hidden="false" customHeight="true" outlineLevel="0" collapsed="false">
      <c r="A1169" s="101"/>
      <c r="B1169" s="101" t="n">
        <v>25</v>
      </c>
      <c r="C1169" s="101" t="n">
        <v>66</v>
      </c>
      <c r="D1169" s="101" t="n">
        <v>41</v>
      </c>
      <c r="E1169" s="101" t="n">
        <v>107</v>
      </c>
      <c r="F1169" s="101" t="s">
        <v>263</v>
      </c>
      <c r="G1169" s="101" t="str">
        <f aca="false">E1169&amp;""&amp;F1169</f>
        <v>107Nb</v>
      </c>
      <c r="H1169" s="101" t="n">
        <v>-63720.1</v>
      </c>
      <c r="I1169" s="101" t="n">
        <v>5591.73</v>
      </c>
      <c r="J1169" s="101" t="n">
        <v>12101.01</v>
      </c>
      <c r="K1169" s="101" t="n">
        <v>9950.82</v>
      </c>
      <c r="L1169" s="101" t="n">
        <v>27476.01</v>
      </c>
      <c r="M1169" s="101" t="n">
        <v>8837.808</v>
      </c>
      <c r="N1169" s="101" t="n">
        <v>15027.8</v>
      </c>
      <c r="O1169" s="101" t="n">
        <v>-7687.25</v>
      </c>
      <c r="P1169" s="101" t="n">
        <v>-24956.01</v>
      </c>
      <c r="Q1169" s="101" t="n">
        <v>4349.4</v>
      </c>
      <c r="R1169" s="101"/>
      <c r="S1169" s="101"/>
      <c r="T1169" s="101"/>
      <c r="U1169" s="101"/>
      <c r="V1169" s="101"/>
      <c r="W1169" s="101"/>
      <c r="X1169" s="101"/>
      <c r="Y1169" s="101"/>
      <c r="Z1169" s="101"/>
      <c r="AA1169" s="101"/>
    </row>
    <row r="1170" customFormat="false" ht="15.75" hidden="false" customHeight="true" outlineLevel="0" collapsed="false">
      <c r="A1170" s="101"/>
      <c r="B1170" s="101" t="n">
        <v>23</v>
      </c>
      <c r="C1170" s="101" t="n">
        <v>65</v>
      </c>
      <c r="D1170" s="101" t="n">
        <v>42</v>
      </c>
      <c r="E1170" s="101" t="n">
        <v>107</v>
      </c>
      <c r="F1170" s="101" t="s">
        <v>264</v>
      </c>
      <c r="G1170" s="101" t="str">
        <f aca="false">E1170&amp;""&amp;F1170</f>
        <v>107Mo</v>
      </c>
      <c r="H1170" s="101" t="n">
        <v>-72557.908</v>
      </c>
      <c r="I1170" s="101" t="n">
        <v>4488.41</v>
      </c>
      <c r="J1170" s="101" t="n">
        <v>13647.2</v>
      </c>
      <c r="K1170" s="101" t="n">
        <v>11357.31</v>
      </c>
      <c r="L1170" s="101" t="n">
        <v>25664.89</v>
      </c>
      <c r="M1170" s="101" t="n">
        <v>6189.994</v>
      </c>
      <c r="N1170" s="101" t="n">
        <v>11302.59</v>
      </c>
      <c r="O1170" s="101" t="n">
        <v>-7161.38</v>
      </c>
      <c r="P1170" s="101" t="n">
        <v>-20939.01</v>
      </c>
      <c r="Q1170" s="101" t="n">
        <v>-853.84</v>
      </c>
      <c r="R1170" s="101"/>
      <c r="S1170" s="101"/>
      <c r="T1170" s="101"/>
      <c r="U1170" s="101"/>
      <c r="V1170" s="101"/>
      <c r="W1170" s="101"/>
      <c r="X1170" s="101"/>
      <c r="Y1170" s="101"/>
      <c r="Z1170" s="101"/>
      <c r="AA1170" s="101"/>
    </row>
    <row r="1171" customFormat="false" ht="15.75" hidden="false" customHeight="true" outlineLevel="0" collapsed="false">
      <c r="A1171" s="101"/>
      <c r="B1171" s="101" t="n">
        <v>21</v>
      </c>
      <c r="C1171" s="101" t="n">
        <v>64</v>
      </c>
      <c r="D1171" s="101" t="n">
        <v>43</v>
      </c>
      <c r="E1171" s="101" t="n">
        <v>107</v>
      </c>
      <c r="F1171" s="101" t="s">
        <v>265</v>
      </c>
      <c r="G1171" s="101" t="str">
        <f aca="false">E1171&amp;""&amp;F1171</f>
        <v>107Tc</v>
      </c>
      <c r="H1171" s="101" t="n">
        <v>-78747.902</v>
      </c>
      <c r="I1171" s="101" t="n">
        <v>7043.84</v>
      </c>
      <c r="J1171" s="101" t="n">
        <v>9896.05</v>
      </c>
      <c r="K1171" s="101" t="n">
        <v>12597.59</v>
      </c>
      <c r="L1171" s="101" t="n">
        <v>23413.93</v>
      </c>
      <c r="M1171" s="101" t="n">
        <v>5112.598</v>
      </c>
      <c r="N1171" s="101" t="n">
        <v>8115.95</v>
      </c>
      <c r="O1171" s="101" t="n">
        <v>-6147.72</v>
      </c>
      <c r="P1171" s="101" t="n">
        <v>-19837.19</v>
      </c>
      <c r="Q1171" s="101" t="n">
        <v>-496.84</v>
      </c>
      <c r="R1171" s="101"/>
      <c r="S1171" s="101"/>
      <c r="T1171" s="101"/>
      <c r="U1171" s="101"/>
      <c r="V1171" s="101"/>
      <c r="W1171" s="101"/>
      <c r="X1171" s="101"/>
      <c r="Y1171" s="101"/>
      <c r="Z1171" s="101"/>
      <c r="AA1171" s="101"/>
    </row>
    <row r="1172" customFormat="false" ht="15.75" hidden="false" customHeight="true" outlineLevel="0" collapsed="false">
      <c r="A1172" s="101"/>
      <c r="B1172" s="101" t="n">
        <v>19</v>
      </c>
      <c r="C1172" s="101" t="n">
        <v>63</v>
      </c>
      <c r="D1172" s="101" t="n">
        <v>44</v>
      </c>
      <c r="E1172" s="101" t="n">
        <v>107</v>
      </c>
      <c r="F1172" s="101" t="s">
        <v>266</v>
      </c>
      <c r="G1172" s="101" t="str">
        <f aca="false">E1172&amp;""&amp;F1172</f>
        <v>107Ru</v>
      </c>
      <c r="H1172" s="101" t="n">
        <v>-83860.5</v>
      </c>
      <c r="I1172" s="101" t="n">
        <v>5609.43</v>
      </c>
      <c r="J1172" s="101" t="n">
        <v>11374.09</v>
      </c>
      <c r="K1172" s="101" t="n">
        <v>14070.62</v>
      </c>
      <c r="L1172" s="101" t="n">
        <v>21095.21</v>
      </c>
      <c r="M1172" s="101" t="n">
        <v>3003.355</v>
      </c>
      <c r="N1172" s="101" t="n">
        <v>4512.02</v>
      </c>
      <c r="O1172" s="101" t="n">
        <v>-5318.63</v>
      </c>
      <c r="P1172" s="101" t="n">
        <v>-15008.65</v>
      </c>
      <c r="Q1172" s="101" t="n">
        <v>-5570.03</v>
      </c>
      <c r="R1172" s="101"/>
      <c r="S1172" s="101"/>
      <c r="T1172" s="101"/>
      <c r="U1172" s="101"/>
      <c r="V1172" s="101"/>
      <c r="W1172" s="101"/>
      <c r="X1172" s="101"/>
      <c r="Y1172" s="101"/>
      <c r="Z1172" s="101"/>
      <c r="AA1172" s="101"/>
    </row>
    <row r="1173" customFormat="false" ht="15.75" hidden="false" customHeight="true" outlineLevel="0" collapsed="false">
      <c r="A1173" s="101"/>
      <c r="B1173" s="101" t="n">
        <v>17</v>
      </c>
      <c r="C1173" s="101" t="n">
        <v>62</v>
      </c>
      <c r="D1173" s="101" t="n">
        <v>45</v>
      </c>
      <c r="E1173" s="101" t="n">
        <v>107</v>
      </c>
      <c r="F1173" s="101" t="s">
        <v>267</v>
      </c>
      <c r="G1173" s="101" t="str">
        <f aca="false">E1173&amp;""&amp;F1173</f>
        <v>107Rh</v>
      </c>
      <c r="H1173" s="101" t="n">
        <v>-86863.855</v>
      </c>
      <c r="I1173" s="101" t="n">
        <v>8573.38</v>
      </c>
      <c r="J1173" s="101" t="n">
        <v>7830.44</v>
      </c>
      <c r="K1173" s="101" t="n">
        <v>15155.94</v>
      </c>
      <c r="L1173" s="101" t="n">
        <v>19148.85</v>
      </c>
      <c r="M1173" s="101" t="n">
        <v>1508.662</v>
      </c>
      <c r="N1173" s="101" t="n">
        <v>1542.74</v>
      </c>
      <c r="O1173" s="101" t="n">
        <v>-4686.88</v>
      </c>
      <c r="P1173" s="101" t="n">
        <v>-14377.44</v>
      </c>
      <c r="Q1173" s="101" t="n">
        <v>-5027.77</v>
      </c>
      <c r="R1173" s="101"/>
      <c r="S1173" s="101"/>
      <c r="T1173" s="101"/>
      <c r="U1173" s="101"/>
      <c r="V1173" s="101"/>
      <c r="W1173" s="101"/>
      <c r="X1173" s="101"/>
      <c r="Y1173" s="101"/>
      <c r="Z1173" s="101"/>
      <c r="AA1173" s="101"/>
    </row>
    <row r="1174" customFormat="false" ht="15.75" hidden="false" customHeight="true" outlineLevel="0" collapsed="false">
      <c r="A1174" s="101"/>
      <c r="B1174" s="101" t="n">
        <v>15</v>
      </c>
      <c r="C1174" s="101" t="n">
        <v>61</v>
      </c>
      <c r="D1174" s="101" t="n">
        <v>46</v>
      </c>
      <c r="E1174" s="101" t="n">
        <v>107</v>
      </c>
      <c r="F1174" s="101" t="s">
        <v>268</v>
      </c>
      <c r="G1174" s="101" t="str">
        <f aca="false">E1174&amp;""&amp;F1174</f>
        <v>107Pd</v>
      </c>
      <c r="H1174" s="101" t="n">
        <v>-88372.517</v>
      </c>
      <c r="I1174" s="101" t="n">
        <v>6536.43</v>
      </c>
      <c r="J1174" s="101" t="n">
        <v>9299.7</v>
      </c>
      <c r="K1174" s="101" t="n">
        <v>16097.39</v>
      </c>
      <c r="L1174" s="101" t="n">
        <v>17017.94</v>
      </c>
      <c r="M1174" s="101" t="n">
        <v>34.078</v>
      </c>
      <c r="N1174" s="101" t="n">
        <v>-1382.27</v>
      </c>
      <c r="O1174" s="101" t="n">
        <v>-3533.8</v>
      </c>
      <c r="P1174" s="101" t="n">
        <v>-9339.1</v>
      </c>
      <c r="Q1174" s="101" t="n">
        <v>-9501.57</v>
      </c>
      <c r="R1174" s="101"/>
      <c r="S1174" s="101"/>
      <c r="T1174" s="101"/>
      <c r="U1174" s="101"/>
      <c r="V1174" s="101"/>
      <c r="W1174" s="101"/>
      <c r="X1174" s="101"/>
      <c r="Y1174" s="101"/>
      <c r="Z1174" s="101"/>
      <c r="AA1174" s="101"/>
    </row>
    <row r="1175" customFormat="false" ht="15.75" hidden="false" customHeight="true" outlineLevel="0" collapsed="false">
      <c r="A1175" s="101"/>
      <c r="B1175" s="101" t="n">
        <v>13</v>
      </c>
      <c r="C1175" s="101" t="n">
        <v>60</v>
      </c>
      <c r="D1175" s="101" t="n">
        <v>47</v>
      </c>
      <c r="E1175" s="101" t="n">
        <v>107</v>
      </c>
      <c r="F1175" s="101" t="s">
        <v>269</v>
      </c>
      <c r="G1175" s="101" t="str">
        <f aca="false">E1175&amp;""&amp;F1175</f>
        <v>107Ag</v>
      </c>
      <c r="H1175" s="101" t="n">
        <v>-88406.595</v>
      </c>
      <c r="I1175" s="101" t="n">
        <v>9535.65</v>
      </c>
      <c r="J1175" s="101" t="n">
        <v>5788.16</v>
      </c>
      <c r="K1175" s="101" t="n">
        <v>17478.4</v>
      </c>
      <c r="L1175" s="101" t="n">
        <v>15133.99</v>
      </c>
      <c r="M1175" s="101" t="n">
        <v>-1416.347</v>
      </c>
      <c r="N1175" s="101" t="n">
        <v>-4842.35</v>
      </c>
      <c r="O1175" s="101" t="n">
        <v>-2803.46</v>
      </c>
      <c r="P1175" s="101" t="n">
        <v>-9333.78</v>
      </c>
      <c r="Q1175" s="101" t="n">
        <v>-9345.9</v>
      </c>
      <c r="R1175" s="101"/>
      <c r="S1175" s="101"/>
      <c r="T1175" s="101"/>
      <c r="U1175" s="101"/>
      <c r="V1175" s="101"/>
      <c r="W1175" s="101"/>
      <c r="X1175" s="101"/>
      <c r="Y1175" s="101"/>
      <c r="Z1175" s="101"/>
      <c r="AA1175" s="101"/>
    </row>
    <row r="1176" customFormat="false" ht="15.75" hidden="false" customHeight="true" outlineLevel="0" collapsed="false">
      <c r="A1176" s="101"/>
      <c r="B1176" s="101" t="n">
        <v>11</v>
      </c>
      <c r="C1176" s="101" t="n">
        <v>59</v>
      </c>
      <c r="D1176" s="101" t="n">
        <v>48</v>
      </c>
      <c r="E1176" s="101" t="n">
        <v>107</v>
      </c>
      <c r="F1176" s="101" t="s">
        <v>270</v>
      </c>
      <c r="G1176" s="101" t="str">
        <f aca="false">E1176&amp;""&amp;F1176</f>
        <v>107Cd</v>
      </c>
      <c r="H1176" s="101" t="n">
        <v>-86990.248</v>
      </c>
      <c r="I1176" s="101" t="n">
        <v>7929.55</v>
      </c>
      <c r="J1176" s="101" t="n">
        <v>7336.96</v>
      </c>
      <c r="K1176" s="101" t="n">
        <v>18799.04</v>
      </c>
      <c r="L1176" s="101" t="n">
        <v>13150.43</v>
      </c>
      <c r="M1176" s="101" t="n">
        <v>-3426</v>
      </c>
      <c r="N1176" s="101" t="n">
        <v>-8478.02</v>
      </c>
      <c r="O1176" s="101" t="n">
        <v>-1930.13</v>
      </c>
      <c r="P1176" s="101" t="n">
        <v>-4371.81</v>
      </c>
      <c r="Q1176" s="101" t="n">
        <v>-14453.55</v>
      </c>
      <c r="R1176" s="101"/>
      <c r="S1176" s="101"/>
      <c r="T1176" s="101"/>
      <c r="U1176" s="101"/>
      <c r="V1176" s="101"/>
      <c r="W1176" s="101"/>
      <c r="X1176" s="101"/>
      <c r="Y1176" s="101"/>
      <c r="Z1176" s="101"/>
      <c r="AA1176" s="101"/>
    </row>
    <row r="1177" customFormat="false" ht="15.75" hidden="false" customHeight="true" outlineLevel="0" collapsed="false">
      <c r="A1177" s="101"/>
      <c r="B1177" s="101" t="n">
        <v>9</v>
      </c>
      <c r="C1177" s="101" t="n">
        <v>58</v>
      </c>
      <c r="D1177" s="101" t="n">
        <v>49</v>
      </c>
      <c r="E1177" s="101" t="n">
        <v>107</v>
      </c>
      <c r="F1177" s="101" t="s">
        <v>271</v>
      </c>
      <c r="G1177" s="101" t="str">
        <f aca="false">E1177&amp;""&amp;F1177</f>
        <v>107In</v>
      </c>
      <c r="H1177" s="101" t="n">
        <v>-83564.248</v>
      </c>
      <c r="I1177" s="101" t="n">
        <v>11027.55</v>
      </c>
      <c r="J1177" s="101" t="n">
        <v>3721.2</v>
      </c>
      <c r="K1177" s="101" t="n">
        <v>20066.31</v>
      </c>
      <c r="L1177" s="101" t="n">
        <v>11071.36</v>
      </c>
      <c r="M1177" s="101" t="n">
        <v>-5052.021</v>
      </c>
      <c r="N1177" s="101" t="n">
        <v>-12911.03</v>
      </c>
      <c r="O1177" s="101" t="n">
        <v>-1188.87</v>
      </c>
      <c r="P1177" s="101" t="n">
        <v>-3910.96</v>
      </c>
      <c r="Q1177" s="101" t="n">
        <v>-14281.89</v>
      </c>
      <c r="R1177" s="101"/>
      <c r="S1177" s="101"/>
      <c r="T1177" s="101"/>
      <c r="U1177" s="101"/>
      <c r="V1177" s="101"/>
      <c r="W1177" s="101"/>
      <c r="X1177" s="101"/>
      <c r="Y1177" s="101"/>
      <c r="Z1177" s="101"/>
      <c r="AA1177" s="101"/>
    </row>
    <row r="1178" customFormat="false" ht="15.75" hidden="false" customHeight="true" outlineLevel="0" collapsed="false">
      <c r="A1178" s="101"/>
      <c r="B1178" s="101" t="n">
        <v>7</v>
      </c>
      <c r="C1178" s="101" t="n">
        <v>57</v>
      </c>
      <c r="D1178" s="101" t="n">
        <v>50</v>
      </c>
      <c r="E1178" s="101" t="n">
        <v>107</v>
      </c>
      <c r="F1178" s="101" t="s">
        <v>214</v>
      </c>
      <c r="G1178" s="101" t="str">
        <f aca="false">E1178&amp;""&amp;F1178</f>
        <v>107Sn</v>
      </c>
      <c r="H1178" s="101" t="n">
        <v>-78512.227</v>
      </c>
      <c r="I1178" s="101" t="n">
        <v>9229.86</v>
      </c>
      <c r="J1178" s="101" t="n">
        <v>5193.19</v>
      </c>
      <c r="K1178" s="101" t="n">
        <v>21316.88</v>
      </c>
      <c r="L1178" s="101" t="n">
        <v>8756.33</v>
      </c>
      <c r="M1178" s="101" t="n">
        <v>-7859.005</v>
      </c>
      <c r="N1178" s="101" t="n">
        <v>-17975.9</v>
      </c>
      <c r="O1178" s="101" t="n">
        <v>-285.15</v>
      </c>
      <c r="P1178" s="101" t="n">
        <v>1330.82</v>
      </c>
      <c r="Q1178" s="101" t="n">
        <v>-20110.25</v>
      </c>
      <c r="R1178" s="101"/>
      <c r="S1178" s="101"/>
      <c r="T1178" s="101"/>
      <c r="U1178" s="101"/>
      <c r="V1178" s="101"/>
      <c r="W1178" s="101"/>
      <c r="X1178" s="101"/>
      <c r="Y1178" s="101"/>
      <c r="Z1178" s="101"/>
      <c r="AA1178" s="101"/>
    </row>
    <row r="1179" customFormat="false" ht="15.75" hidden="false" customHeight="true" outlineLevel="0" collapsed="false">
      <c r="A1179" s="101"/>
      <c r="B1179" s="101" t="n">
        <v>5</v>
      </c>
      <c r="C1179" s="101" t="n">
        <v>56</v>
      </c>
      <c r="D1179" s="101" t="n">
        <v>51</v>
      </c>
      <c r="E1179" s="101" t="n">
        <v>107</v>
      </c>
      <c r="F1179" s="101" t="s">
        <v>272</v>
      </c>
      <c r="G1179" s="101" t="str">
        <f aca="false">E1179&amp;""&amp;F1179</f>
        <v>107Sb</v>
      </c>
      <c r="H1179" s="101" t="n">
        <v>-70653.222</v>
      </c>
      <c r="I1179" s="101" t="n">
        <v>12251.25</v>
      </c>
      <c r="J1179" s="101" t="n">
        <v>588.51</v>
      </c>
      <c r="K1179" s="101" t="n">
        <v>22779.77</v>
      </c>
      <c r="L1179" s="101" t="n">
        <v>5590.59</v>
      </c>
      <c r="M1179" s="101" t="n">
        <v>-10116.893</v>
      </c>
      <c r="N1179" s="101" t="n">
        <v>-21079.01</v>
      </c>
      <c r="O1179" s="101" t="n">
        <v>1551.38</v>
      </c>
      <c r="P1179" s="101" t="n">
        <v>2665.82</v>
      </c>
      <c r="Q1179" s="101" t="n">
        <v>-20505.85</v>
      </c>
      <c r="R1179" s="101"/>
      <c r="S1179" s="101"/>
      <c r="T1179" s="101"/>
      <c r="U1179" s="101"/>
      <c r="V1179" s="101"/>
      <c r="W1179" s="101"/>
      <c r="X1179" s="101"/>
      <c r="Y1179" s="101"/>
      <c r="Z1179" s="101"/>
      <c r="AA1179" s="101"/>
    </row>
    <row r="1180" customFormat="false" ht="15.75" hidden="false" customHeight="true" outlineLevel="0" collapsed="false">
      <c r="A1180" s="101"/>
      <c r="B1180" s="101" t="n">
        <v>3</v>
      </c>
      <c r="C1180" s="101" t="n">
        <v>55</v>
      </c>
      <c r="D1180" s="101" t="n">
        <v>52</v>
      </c>
      <c r="E1180" s="101" t="n">
        <v>107</v>
      </c>
      <c r="F1180" s="101" t="s">
        <v>273</v>
      </c>
      <c r="G1180" s="101" t="str">
        <f aca="false">E1180&amp;""&amp;F1180</f>
        <v>107Te</v>
      </c>
      <c r="H1180" s="101" t="n">
        <v>-60536.329</v>
      </c>
      <c r="I1180" s="101" t="n">
        <v>10388.96</v>
      </c>
      <c r="J1180" s="101" t="n">
        <v>1352.01</v>
      </c>
      <c r="K1180" s="101" t="n">
        <v>23867.45</v>
      </c>
      <c r="L1180" s="101" t="n">
        <v>1776.28</v>
      </c>
      <c r="M1180" s="101" t="n">
        <v>-10962.01</v>
      </c>
      <c r="N1180" s="101"/>
      <c r="O1180" s="101" t="n">
        <v>4008.27</v>
      </c>
      <c r="P1180" s="101" t="n">
        <v>9528.38</v>
      </c>
      <c r="Q1180" s="101"/>
      <c r="R1180" s="101"/>
      <c r="S1180" s="101"/>
      <c r="T1180" s="101"/>
      <c r="U1180" s="101"/>
      <c r="V1180" s="101"/>
      <c r="W1180" s="101"/>
      <c r="X1180" s="101"/>
      <c r="Y1180" s="101"/>
      <c r="Z1180" s="101"/>
      <c r="AA1180" s="101"/>
    </row>
    <row r="1181" customFormat="false" ht="15.75" hidden="false" customHeight="true" outlineLevel="0" collapsed="false">
      <c r="A1181" s="101"/>
      <c r="B1181" s="101" t="n">
        <v>1</v>
      </c>
      <c r="C1181" s="101" t="n">
        <v>54</v>
      </c>
      <c r="D1181" s="101" t="n">
        <v>53</v>
      </c>
      <c r="E1181" s="101" t="n">
        <v>107</v>
      </c>
      <c r="F1181" s="101" t="s">
        <v>274</v>
      </c>
      <c r="G1181" s="101" t="str">
        <f aca="false">E1181&amp;""&amp;F1181</f>
        <v>107I</v>
      </c>
      <c r="H1181" s="101" t="n">
        <v>-49574.01</v>
      </c>
      <c r="I1181" s="101"/>
      <c r="J1181" s="101" t="n">
        <v>-1356.01</v>
      </c>
      <c r="K1181" s="101"/>
      <c r="L1181" s="101" t="n">
        <v>136.01</v>
      </c>
      <c r="M1181" s="101"/>
      <c r="N1181" s="101"/>
      <c r="O1181" s="101" t="n">
        <v>4179.01</v>
      </c>
      <c r="P1181" s="101" t="n">
        <v>9610.01</v>
      </c>
      <c r="Q1181" s="101"/>
      <c r="R1181" s="101"/>
      <c r="S1181" s="101"/>
      <c r="T1181" s="101"/>
      <c r="U1181" s="101"/>
      <c r="V1181" s="101"/>
      <c r="W1181" s="101"/>
      <c r="X1181" s="101"/>
      <c r="Y1181" s="101"/>
      <c r="Z1181" s="101"/>
      <c r="AA1181" s="101"/>
    </row>
    <row r="1182" customFormat="false" ht="15.75" hidden="false" customHeight="true" outlineLevel="0" collapsed="false">
      <c r="A1182" s="101"/>
      <c r="B1182" s="101" t="n">
        <v>30</v>
      </c>
      <c r="C1182" s="101" t="n">
        <v>69</v>
      </c>
      <c r="D1182" s="101" t="n">
        <v>39</v>
      </c>
      <c r="E1182" s="101" t="n">
        <v>108</v>
      </c>
      <c r="F1182" s="101" t="s">
        <v>261</v>
      </c>
      <c r="G1182" s="101" t="str">
        <f aca="false">E1182&amp;""&amp;F1182</f>
        <v>108Y</v>
      </c>
      <c r="H1182" s="101" t="n">
        <v>-37297.01</v>
      </c>
      <c r="I1182" s="101" t="n">
        <v>3004.01</v>
      </c>
      <c r="J1182" s="101" t="n">
        <v>15686.01</v>
      </c>
      <c r="K1182" s="101" t="n">
        <v>7387.01</v>
      </c>
      <c r="L1182" s="101"/>
      <c r="M1182" s="101" t="n">
        <v>14056.01</v>
      </c>
      <c r="N1182" s="101" t="n">
        <v>22249.01</v>
      </c>
      <c r="O1182" s="101"/>
      <c r="P1182" s="101"/>
      <c r="Q1182" s="101" t="n">
        <v>8901.01</v>
      </c>
      <c r="R1182" s="101"/>
      <c r="S1182" s="101"/>
      <c r="T1182" s="101"/>
      <c r="U1182" s="101"/>
      <c r="V1182" s="101"/>
      <c r="W1182" s="101"/>
      <c r="X1182" s="101"/>
      <c r="Y1182" s="101"/>
      <c r="Z1182" s="101"/>
      <c r="AA1182" s="101"/>
    </row>
    <row r="1183" customFormat="false" ht="15.75" hidden="false" customHeight="true" outlineLevel="0" collapsed="false">
      <c r="A1183" s="101"/>
      <c r="B1183" s="101" t="n">
        <v>28</v>
      </c>
      <c r="C1183" s="101" t="n">
        <v>68</v>
      </c>
      <c r="D1183" s="101" t="n">
        <v>40</v>
      </c>
      <c r="E1183" s="101" t="n">
        <v>108</v>
      </c>
      <c r="F1183" s="101" t="s">
        <v>262</v>
      </c>
      <c r="G1183" s="101" t="str">
        <f aca="false">E1183&amp;""&amp;F1183</f>
        <v>108Zr</v>
      </c>
      <c r="H1183" s="101" t="n">
        <v>-51353.01</v>
      </c>
      <c r="I1183" s="101" t="n">
        <v>5156.01</v>
      </c>
      <c r="J1183" s="101" t="n">
        <v>16278.01</v>
      </c>
      <c r="K1183" s="101" t="n">
        <v>8588.01</v>
      </c>
      <c r="L1183" s="101" t="n">
        <v>31141.01</v>
      </c>
      <c r="M1183" s="101" t="n">
        <v>8193.01</v>
      </c>
      <c r="N1183" s="101" t="n">
        <v>19409.01</v>
      </c>
      <c r="O1183" s="101" t="n">
        <v>-9672.01</v>
      </c>
      <c r="P1183" s="101" t="n">
        <v>-29743.01</v>
      </c>
      <c r="Q1183" s="101" t="n">
        <v>4296.01</v>
      </c>
      <c r="R1183" s="101"/>
      <c r="S1183" s="101"/>
      <c r="T1183" s="101"/>
      <c r="U1183" s="101"/>
      <c r="V1183" s="101"/>
      <c r="W1183" s="101"/>
      <c r="X1183" s="101"/>
      <c r="Y1183" s="101"/>
      <c r="Z1183" s="101"/>
      <c r="AA1183" s="101"/>
    </row>
    <row r="1184" customFormat="false" ht="15.75" hidden="false" customHeight="true" outlineLevel="0" collapsed="false">
      <c r="A1184" s="101"/>
      <c r="B1184" s="101" t="n">
        <v>26</v>
      </c>
      <c r="C1184" s="101" t="n">
        <v>67</v>
      </c>
      <c r="D1184" s="101" t="n">
        <v>41</v>
      </c>
      <c r="E1184" s="101" t="n">
        <v>108</v>
      </c>
      <c r="F1184" s="101" t="s">
        <v>263</v>
      </c>
      <c r="G1184" s="101" t="str">
        <f aca="false">E1184&amp;""&amp;F1184</f>
        <v>108Nb</v>
      </c>
      <c r="H1184" s="101" t="n">
        <v>-59545.965</v>
      </c>
      <c r="I1184" s="101" t="n">
        <v>3897.18</v>
      </c>
      <c r="J1184" s="101" t="n">
        <v>12566.01</v>
      </c>
      <c r="K1184" s="101" t="n">
        <v>9488.92</v>
      </c>
      <c r="L1184" s="101" t="n">
        <v>28071.01</v>
      </c>
      <c r="M1184" s="101" t="n">
        <v>11216.383</v>
      </c>
      <c r="N1184" s="101" t="n">
        <v>16374.78</v>
      </c>
      <c r="O1184" s="101" t="n">
        <v>-7907.01</v>
      </c>
      <c r="P1184" s="101" t="n">
        <v>-24471.01</v>
      </c>
      <c r="Q1184" s="101" t="n">
        <v>4940.63</v>
      </c>
      <c r="R1184" s="101"/>
      <c r="S1184" s="101"/>
      <c r="T1184" s="101"/>
      <c r="U1184" s="101"/>
      <c r="V1184" s="101"/>
      <c r="W1184" s="101"/>
      <c r="X1184" s="101"/>
      <c r="Y1184" s="101"/>
      <c r="Z1184" s="101"/>
      <c r="AA1184" s="101"/>
    </row>
    <row r="1185" customFormat="false" ht="15.75" hidden="false" customHeight="true" outlineLevel="0" collapsed="false">
      <c r="A1185" s="101"/>
      <c r="B1185" s="101" t="n">
        <v>24</v>
      </c>
      <c r="C1185" s="101" t="n">
        <v>66</v>
      </c>
      <c r="D1185" s="101" t="n">
        <v>42</v>
      </c>
      <c r="E1185" s="101" t="n">
        <v>108</v>
      </c>
      <c r="F1185" s="101" t="s">
        <v>264</v>
      </c>
      <c r="G1185" s="101" t="str">
        <f aca="false">E1185&amp;""&amp;F1185</f>
        <v>108Mo</v>
      </c>
      <c r="H1185" s="101" t="n">
        <v>-70762.348</v>
      </c>
      <c r="I1185" s="101" t="n">
        <v>6275.76</v>
      </c>
      <c r="J1185" s="101" t="n">
        <v>14331.22</v>
      </c>
      <c r="K1185" s="101" t="n">
        <v>10764.16</v>
      </c>
      <c r="L1185" s="101" t="n">
        <v>26433.01</v>
      </c>
      <c r="M1185" s="101" t="n">
        <v>5158.397</v>
      </c>
      <c r="N1185" s="101" t="n">
        <v>12896.97</v>
      </c>
      <c r="O1185" s="101" t="n">
        <v>-7457.03</v>
      </c>
      <c r="P1185" s="101" t="n">
        <v>-23782.01</v>
      </c>
      <c r="Q1185" s="101" t="n">
        <v>-85.76</v>
      </c>
      <c r="R1185" s="101"/>
      <c r="S1185" s="101"/>
      <c r="T1185" s="101"/>
      <c r="U1185" s="101"/>
      <c r="V1185" s="101"/>
      <c r="W1185" s="101"/>
      <c r="X1185" s="101"/>
      <c r="Y1185" s="101"/>
      <c r="Z1185" s="101"/>
      <c r="AA1185" s="101"/>
    </row>
    <row r="1186" customFormat="false" ht="15.75" hidden="false" customHeight="true" outlineLevel="0" collapsed="false">
      <c r="A1186" s="101"/>
      <c r="B1186" s="101" t="n">
        <v>22</v>
      </c>
      <c r="C1186" s="101" t="n">
        <v>65</v>
      </c>
      <c r="D1186" s="101" t="n">
        <v>43</v>
      </c>
      <c r="E1186" s="101" t="n">
        <v>108</v>
      </c>
      <c r="F1186" s="101" t="s">
        <v>265</v>
      </c>
      <c r="G1186" s="101" t="str">
        <f aca="false">E1186&amp;""&amp;F1186</f>
        <v>108Tc</v>
      </c>
      <c r="H1186" s="101" t="n">
        <v>-75920.745</v>
      </c>
      <c r="I1186" s="101" t="n">
        <v>5244.16</v>
      </c>
      <c r="J1186" s="101" t="n">
        <v>10651.81</v>
      </c>
      <c r="K1186" s="101" t="n">
        <v>12288</v>
      </c>
      <c r="L1186" s="101" t="n">
        <v>24299</v>
      </c>
      <c r="M1186" s="101" t="n">
        <v>7738.573</v>
      </c>
      <c r="N1186" s="101" t="n">
        <v>9111.18</v>
      </c>
      <c r="O1186" s="101" t="n">
        <v>-6520.48</v>
      </c>
      <c r="P1186" s="101" t="n">
        <v>-19489.62</v>
      </c>
      <c r="Q1186" s="101" t="n">
        <v>-131.56</v>
      </c>
      <c r="R1186" s="101"/>
      <c r="S1186" s="101"/>
      <c r="T1186" s="101"/>
      <c r="U1186" s="101"/>
      <c r="V1186" s="101"/>
      <c r="W1186" s="101"/>
      <c r="X1186" s="101"/>
      <c r="Y1186" s="101"/>
      <c r="Z1186" s="101"/>
      <c r="AA1186" s="101"/>
    </row>
    <row r="1187" customFormat="false" ht="15.75" hidden="false" customHeight="true" outlineLevel="0" collapsed="false">
      <c r="A1187" s="101"/>
      <c r="B1187" s="101" t="n">
        <v>20</v>
      </c>
      <c r="C1187" s="101" t="n">
        <v>64</v>
      </c>
      <c r="D1187" s="101" t="n">
        <v>44</v>
      </c>
      <c r="E1187" s="101" t="n">
        <v>108</v>
      </c>
      <c r="F1187" s="101" t="s">
        <v>266</v>
      </c>
      <c r="G1187" s="101" t="str">
        <f aca="false">E1187&amp;""&amp;F1187</f>
        <v>108Ru</v>
      </c>
      <c r="H1187" s="101" t="n">
        <v>-83659.318</v>
      </c>
      <c r="I1187" s="101" t="n">
        <v>7870.14</v>
      </c>
      <c r="J1187" s="101" t="n">
        <v>12200.39</v>
      </c>
      <c r="K1187" s="101" t="n">
        <v>13479.57</v>
      </c>
      <c r="L1187" s="101" t="n">
        <v>22096.44</v>
      </c>
      <c r="M1187" s="101" t="n">
        <v>1372.602</v>
      </c>
      <c r="N1187" s="101" t="n">
        <v>5865.04</v>
      </c>
      <c r="O1187" s="101" t="n">
        <v>-5728.32</v>
      </c>
      <c r="P1187" s="101" t="n">
        <v>-18390.38</v>
      </c>
      <c r="Q1187" s="101" t="n">
        <v>-4866.78</v>
      </c>
      <c r="R1187" s="101"/>
      <c r="S1187" s="101"/>
      <c r="T1187" s="101"/>
      <c r="U1187" s="101"/>
      <c r="V1187" s="101"/>
      <c r="W1187" s="101"/>
      <c r="X1187" s="101"/>
      <c r="Y1187" s="101"/>
      <c r="Z1187" s="101"/>
      <c r="AA1187" s="101"/>
    </row>
    <row r="1188" customFormat="false" ht="15.75" hidden="false" customHeight="true" outlineLevel="0" collapsed="false">
      <c r="A1188" s="101"/>
      <c r="B1188" s="101" t="n">
        <v>18</v>
      </c>
      <c r="C1188" s="101" t="n">
        <v>63</v>
      </c>
      <c r="D1188" s="101" t="n">
        <v>45</v>
      </c>
      <c r="E1188" s="101" t="n">
        <v>108</v>
      </c>
      <c r="F1188" s="101" t="s">
        <v>267</v>
      </c>
      <c r="G1188" s="101" t="str">
        <f aca="false">E1188&amp;""&amp;F1188</f>
        <v>108Rh</v>
      </c>
      <c r="H1188" s="101" t="n">
        <v>-85031.92</v>
      </c>
      <c r="I1188" s="101" t="n">
        <v>6239.38</v>
      </c>
      <c r="J1188" s="101" t="n">
        <v>8460.39</v>
      </c>
      <c r="K1188" s="101" t="n">
        <v>14812.77</v>
      </c>
      <c r="L1188" s="101" t="n">
        <v>19834.48</v>
      </c>
      <c r="M1188" s="101" t="n">
        <v>4492.44</v>
      </c>
      <c r="N1188" s="101" t="n">
        <v>2574.77</v>
      </c>
      <c r="O1188" s="101" t="n">
        <v>-4949.65</v>
      </c>
      <c r="P1188" s="101" t="n">
        <v>-13572.99</v>
      </c>
      <c r="Q1188" s="101" t="n">
        <v>-4730.72</v>
      </c>
      <c r="R1188" s="101"/>
      <c r="S1188" s="101"/>
      <c r="T1188" s="101"/>
      <c r="U1188" s="101"/>
      <c r="V1188" s="101"/>
      <c r="W1188" s="101"/>
      <c r="X1188" s="101"/>
      <c r="Y1188" s="101"/>
      <c r="Z1188" s="101"/>
      <c r="AA1188" s="101"/>
    </row>
    <row r="1189" customFormat="false" ht="15.75" hidden="false" customHeight="true" outlineLevel="0" collapsed="false">
      <c r="A1189" s="101"/>
      <c r="B1189" s="101" t="n">
        <v>16</v>
      </c>
      <c r="C1189" s="101" t="n">
        <v>62</v>
      </c>
      <c r="D1189" s="101" t="n">
        <v>46</v>
      </c>
      <c r="E1189" s="101" t="n">
        <v>108</v>
      </c>
      <c r="F1189" s="101" t="s">
        <v>268</v>
      </c>
      <c r="G1189" s="101" t="str">
        <f aca="false">E1189&amp;""&amp;F1189</f>
        <v>108Pd</v>
      </c>
      <c r="H1189" s="101" t="n">
        <v>-89524.361</v>
      </c>
      <c r="I1189" s="101" t="n">
        <v>9223.16</v>
      </c>
      <c r="J1189" s="101" t="n">
        <v>9949.48</v>
      </c>
      <c r="K1189" s="101" t="n">
        <v>15759.59</v>
      </c>
      <c r="L1189" s="101" t="n">
        <v>17779.92</v>
      </c>
      <c r="M1189" s="101" t="n">
        <v>-1917.673</v>
      </c>
      <c r="N1189" s="101" t="n">
        <v>-271.81</v>
      </c>
      <c r="O1189" s="101" t="n">
        <v>-3855.54</v>
      </c>
      <c r="P1189" s="101" t="n">
        <v>-12952.83</v>
      </c>
      <c r="Q1189" s="101" t="n">
        <v>-9189.08</v>
      </c>
      <c r="R1189" s="101"/>
      <c r="S1189" s="101"/>
      <c r="T1189" s="101"/>
      <c r="U1189" s="101"/>
      <c r="V1189" s="101"/>
      <c r="W1189" s="101"/>
      <c r="X1189" s="101"/>
      <c r="Y1189" s="101"/>
      <c r="Z1189" s="101"/>
      <c r="AA1189" s="101"/>
    </row>
    <row r="1190" customFormat="false" ht="15.75" hidden="false" customHeight="true" outlineLevel="0" collapsed="false">
      <c r="A1190" s="101"/>
      <c r="B1190" s="101" t="n">
        <v>14</v>
      </c>
      <c r="C1190" s="101" t="n">
        <v>61</v>
      </c>
      <c r="D1190" s="101" t="n">
        <v>47</v>
      </c>
      <c r="E1190" s="101" t="n">
        <v>108</v>
      </c>
      <c r="F1190" s="101" t="s">
        <v>269</v>
      </c>
      <c r="G1190" s="101" t="str">
        <f aca="false">E1190&amp;""&amp;F1190</f>
        <v>108Ag</v>
      </c>
      <c r="H1190" s="101" t="n">
        <v>-87606.688</v>
      </c>
      <c r="I1190" s="101" t="n">
        <v>7271.41</v>
      </c>
      <c r="J1190" s="101" t="n">
        <v>6523.14</v>
      </c>
      <c r="K1190" s="101" t="n">
        <v>16807.06</v>
      </c>
      <c r="L1190" s="101" t="n">
        <v>15822.84</v>
      </c>
      <c r="M1190" s="101" t="n">
        <v>1645.863</v>
      </c>
      <c r="N1190" s="101" t="n">
        <v>-3486.75</v>
      </c>
      <c r="O1190" s="101" t="n">
        <v>-3075.91</v>
      </c>
      <c r="P1190" s="101" t="n">
        <v>-8031.8</v>
      </c>
      <c r="Q1190" s="101" t="n">
        <v>-8687.76</v>
      </c>
      <c r="R1190" s="101"/>
      <c r="S1190" s="101"/>
      <c r="T1190" s="101"/>
      <c r="U1190" s="101"/>
      <c r="V1190" s="101"/>
      <c r="W1190" s="101"/>
      <c r="X1190" s="101"/>
      <c r="Y1190" s="101"/>
      <c r="Z1190" s="101"/>
      <c r="AA1190" s="101"/>
    </row>
    <row r="1191" customFormat="false" ht="15.75" hidden="false" customHeight="true" outlineLevel="0" collapsed="false">
      <c r="A1191" s="101"/>
      <c r="B1191" s="101" t="n">
        <v>12</v>
      </c>
      <c r="C1191" s="101" t="n">
        <v>60</v>
      </c>
      <c r="D1191" s="101" t="n">
        <v>48</v>
      </c>
      <c r="E1191" s="101" t="n">
        <v>108</v>
      </c>
      <c r="F1191" s="101" t="s">
        <v>270</v>
      </c>
      <c r="G1191" s="101" t="str">
        <f aca="false">E1191&amp;""&amp;F1191</f>
        <v>108Cd</v>
      </c>
      <c r="H1191" s="101" t="n">
        <v>-89252.551</v>
      </c>
      <c r="I1191" s="101" t="n">
        <v>10333.62</v>
      </c>
      <c r="J1191" s="101" t="n">
        <v>8134.93</v>
      </c>
      <c r="K1191" s="101" t="n">
        <v>18263.17</v>
      </c>
      <c r="L1191" s="101" t="n">
        <v>13923.09</v>
      </c>
      <c r="M1191" s="101" t="n">
        <v>-5132.61</v>
      </c>
      <c r="N1191" s="101" t="n">
        <v>-7182.61</v>
      </c>
      <c r="O1191" s="101" t="n">
        <v>-2282.49</v>
      </c>
      <c r="P1191" s="101" t="n">
        <v>-8169</v>
      </c>
      <c r="Q1191" s="101" t="n">
        <v>-13759.62</v>
      </c>
      <c r="R1191" s="101"/>
      <c r="S1191" s="101"/>
      <c r="T1191" s="101"/>
      <c r="U1191" s="101"/>
      <c r="V1191" s="101"/>
      <c r="W1191" s="101"/>
      <c r="X1191" s="101"/>
      <c r="Y1191" s="101"/>
      <c r="Z1191" s="101"/>
      <c r="AA1191" s="101"/>
    </row>
    <row r="1192" customFormat="false" ht="15.75" hidden="false" customHeight="true" outlineLevel="0" collapsed="false">
      <c r="A1192" s="101"/>
      <c r="B1192" s="101" t="n">
        <v>10</v>
      </c>
      <c r="C1192" s="101" t="n">
        <v>59</v>
      </c>
      <c r="D1192" s="101" t="n">
        <v>49</v>
      </c>
      <c r="E1192" s="101" t="n">
        <v>108</v>
      </c>
      <c r="F1192" s="101" t="s">
        <v>271</v>
      </c>
      <c r="G1192" s="101" t="str">
        <f aca="false">E1192&amp;""&amp;F1192</f>
        <v>108In</v>
      </c>
      <c r="H1192" s="101" t="n">
        <v>-84119.941</v>
      </c>
      <c r="I1192" s="101" t="n">
        <v>8627.01</v>
      </c>
      <c r="J1192" s="101" t="n">
        <v>4418.66</v>
      </c>
      <c r="K1192" s="101" t="n">
        <v>19654.56</v>
      </c>
      <c r="L1192" s="101" t="n">
        <v>11755.62</v>
      </c>
      <c r="M1192" s="101" t="n">
        <v>-2049.998</v>
      </c>
      <c r="N1192" s="101" t="n">
        <v>-11674.61</v>
      </c>
      <c r="O1192" s="101" t="n">
        <v>-1428.53</v>
      </c>
      <c r="P1192" s="101" t="n">
        <v>-3002.32</v>
      </c>
      <c r="Q1192" s="101" t="n">
        <v>-13679.03</v>
      </c>
      <c r="R1192" s="101"/>
      <c r="S1192" s="101"/>
      <c r="T1192" s="101"/>
      <c r="U1192" s="101"/>
      <c r="V1192" s="101"/>
      <c r="W1192" s="101"/>
      <c r="X1192" s="101"/>
      <c r="Y1192" s="101"/>
      <c r="Z1192" s="101"/>
      <c r="AA1192" s="101"/>
    </row>
    <row r="1193" customFormat="false" ht="15.75" hidden="false" customHeight="true" outlineLevel="0" collapsed="false">
      <c r="A1193" s="101"/>
      <c r="B1193" s="101" t="n">
        <v>8</v>
      </c>
      <c r="C1193" s="101" t="n">
        <v>58</v>
      </c>
      <c r="D1193" s="101" t="n">
        <v>50</v>
      </c>
      <c r="E1193" s="101" t="n">
        <v>108</v>
      </c>
      <c r="F1193" s="101" t="s">
        <v>214</v>
      </c>
      <c r="G1193" s="101" t="str">
        <f aca="false">E1193&amp;""&amp;F1193</f>
        <v>108Sn</v>
      </c>
      <c r="H1193" s="101" t="n">
        <v>-82069.943</v>
      </c>
      <c r="I1193" s="101" t="n">
        <v>11629.03</v>
      </c>
      <c r="J1193" s="101" t="n">
        <v>5794.67</v>
      </c>
      <c r="K1193" s="101" t="n">
        <v>20858.9</v>
      </c>
      <c r="L1193" s="101" t="n">
        <v>9515.87</v>
      </c>
      <c r="M1193" s="101" t="n">
        <v>-9624.613</v>
      </c>
      <c r="N1193" s="101" t="n">
        <v>-16288.27</v>
      </c>
      <c r="O1193" s="101" t="n">
        <v>-526.62</v>
      </c>
      <c r="P1193" s="101" t="n">
        <v>-2368.67</v>
      </c>
      <c r="Q1193" s="101" t="n">
        <v>-19488.04</v>
      </c>
      <c r="R1193" s="101"/>
      <c r="S1193" s="101"/>
      <c r="T1193" s="101"/>
      <c r="U1193" s="101"/>
      <c r="V1193" s="101"/>
      <c r="W1193" s="101"/>
      <c r="X1193" s="101"/>
      <c r="Y1193" s="101"/>
      <c r="Z1193" s="101"/>
      <c r="AA1193" s="101"/>
    </row>
    <row r="1194" customFormat="false" ht="15.75" hidden="false" customHeight="true" outlineLevel="0" collapsed="false">
      <c r="A1194" s="101"/>
      <c r="B1194" s="101" t="n">
        <v>6</v>
      </c>
      <c r="C1194" s="101" t="n">
        <v>57</v>
      </c>
      <c r="D1194" s="101" t="n">
        <v>51</v>
      </c>
      <c r="E1194" s="101" t="n">
        <v>108</v>
      </c>
      <c r="F1194" s="101" t="s">
        <v>272</v>
      </c>
      <c r="G1194" s="101" t="str">
        <f aca="false">E1194&amp;""&amp;F1194</f>
        <v>108Sb</v>
      </c>
      <c r="H1194" s="101" t="n">
        <v>-72445.33</v>
      </c>
      <c r="I1194" s="101" t="n">
        <v>9863.42</v>
      </c>
      <c r="J1194" s="101" t="n">
        <v>1222.07</v>
      </c>
      <c r="K1194" s="101" t="n">
        <v>22114.67</v>
      </c>
      <c r="L1194" s="101" t="n">
        <v>6415.26</v>
      </c>
      <c r="M1194" s="101" t="n">
        <v>-6663.659</v>
      </c>
      <c r="N1194" s="101" t="n">
        <v>-19798.8</v>
      </c>
      <c r="O1194" s="101" t="n">
        <v>1312.42</v>
      </c>
      <c r="P1194" s="101" t="n">
        <v>3829.95</v>
      </c>
      <c r="Q1194" s="101" t="n">
        <v>-19980.32</v>
      </c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</row>
    <row r="1195" customFormat="false" ht="15.75" hidden="false" customHeight="true" outlineLevel="0" collapsed="false">
      <c r="A1195" s="101"/>
      <c r="B1195" s="101" t="n">
        <v>4</v>
      </c>
      <c r="C1195" s="101" t="n">
        <v>56</v>
      </c>
      <c r="D1195" s="101" t="n">
        <v>52</v>
      </c>
      <c r="E1195" s="101" t="n">
        <v>108</v>
      </c>
      <c r="F1195" s="101" t="s">
        <v>273</v>
      </c>
      <c r="G1195" s="101" t="str">
        <f aca="false">E1195&amp;""&amp;F1195</f>
        <v>108Te</v>
      </c>
      <c r="H1195" s="101" t="n">
        <v>-65781.671</v>
      </c>
      <c r="I1195" s="101" t="n">
        <v>13316.66</v>
      </c>
      <c r="J1195" s="101" t="n">
        <v>2417.42</v>
      </c>
      <c r="K1195" s="101" t="n">
        <v>23705.62</v>
      </c>
      <c r="L1195" s="101" t="n">
        <v>3005.93</v>
      </c>
      <c r="M1195" s="101" t="n">
        <v>-13135.142</v>
      </c>
      <c r="N1195" s="101"/>
      <c r="O1195" s="101" t="n">
        <v>3420.45</v>
      </c>
      <c r="P1195" s="101" t="n">
        <v>5441.59</v>
      </c>
      <c r="Q1195" s="101" t="n">
        <v>-24279.01</v>
      </c>
      <c r="R1195" s="101"/>
      <c r="S1195" s="101"/>
      <c r="T1195" s="101"/>
      <c r="U1195" s="101"/>
      <c r="V1195" s="101"/>
      <c r="W1195" s="101"/>
      <c r="X1195" s="101"/>
      <c r="Y1195" s="101"/>
      <c r="Z1195" s="101"/>
      <c r="AA1195" s="101"/>
    </row>
    <row r="1196" customFormat="false" ht="15.75" hidden="false" customHeight="true" outlineLevel="0" collapsed="false">
      <c r="A1196" s="101"/>
      <c r="B1196" s="101" t="n">
        <v>2</v>
      </c>
      <c r="C1196" s="101" t="n">
        <v>55</v>
      </c>
      <c r="D1196" s="101" t="n">
        <v>53</v>
      </c>
      <c r="E1196" s="101" t="n">
        <v>108</v>
      </c>
      <c r="F1196" s="101" t="s">
        <v>274</v>
      </c>
      <c r="G1196" s="101" t="str">
        <f aca="false">E1196&amp;""&amp;F1196</f>
        <v>108I</v>
      </c>
      <c r="H1196" s="101" t="n">
        <v>-52646.529</v>
      </c>
      <c r="I1196" s="101" t="n">
        <v>11144.01</v>
      </c>
      <c r="J1196" s="101" t="n">
        <v>-600.83</v>
      </c>
      <c r="K1196" s="101"/>
      <c r="L1196" s="101" t="n">
        <v>751.18</v>
      </c>
      <c r="M1196" s="101"/>
      <c r="N1196" s="101"/>
      <c r="O1196" s="101" t="n">
        <v>4099.1</v>
      </c>
      <c r="P1196" s="101" t="n">
        <v>10717.72</v>
      </c>
      <c r="Q1196" s="101"/>
      <c r="R1196" s="101"/>
      <c r="S1196" s="101"/>
      <c r="T1196" s="101"/>
      <c r="U1196" s="101"/>
      <c r="V1196" s="101"/>
      <c r="W1196" s="101"/>
      <c r="X1196" s="101"/>
      <c r="Y1196" s="101"/>
      <c r="Z1196" s="101"/>
      <c r="AA1196" s="101"/>
    </row>
    <row r="1197" customFormat="false" ht="15.75" hidden="false" customHeight="true" outlineLevel="0" collapsed="false">
      <c r="A1197" s="101"/>
      <c r="B1197" s="101" t="n">
        <v>31</v>
      </c>
      <c r="C1197" s="101" t="n">
        <v>70</v>
      </c>
      <c r="D1197" s="101" t="n">
        <v>39</v>
      </c>
      <c r="E1197" s="101" t="n">
        <v>109</v>
      </c>
      <c r="F1197" s="101" t="s">
        <v>261</v>
      </c>
      <c r="G1197" s="101" t="str">
        <f aca="false">E1197&amp;""&amp;F1197</f>
        <v>109Y</v>
      </c>
      <c r="H1197" s="101" t="n">
        <v>-33200.01</v>
      </c>
      <c r="I1197" s="101" t="n">
        <v>3975.01</v>
      </c>
      <c r="J1197" s="101"/>
      <c r="K1197" s="101" t="n">
        <v>6979.01</v>
      </c>
      <c r="L1197" s="101"/>
      <c r="M1197" s="101" t="n">
        <v>12992.01</v>
      </c>
      <c r="N1197" s="101" t="n">
        <v>23420.01</v>
      </c>
      <c r="O1197" s="101"/>
      <c r="P1197" s="101"/>
      <c r="Q1197" s="101" t="n">
        <v>10082.01</v>
      </c>
      <c r="R1197" s="101"/>
      <c r="S1197" s="101"/>
      <c r="T1197" s="101"/>
      <c r="U1197" s="101"/>
      <c r="V1197" s="101"/>
      <c r="W1197" s="101"/>
      <c r="X1197" s="101"/>
      <c r="Y1197" s="101"/>
      <c r="Z1197" s="101"/>
      <c r="AA1197" s="101"/>
    </row>
    <row r="1198" customFormat="false" ht="15.75" hidden="false" customHeight="true" outlineLevel="0" collapsed="false">
      <c r="A1198" s="101"/>
      <c r="B1198" s="101" t="n">
        <v>29</v>
      </c>
      <c r="C1198" s="101" t="n">
        <v>69</v>
      </c>
      <c r="D1198" s="101" t="n">
        <v>40</v>
      </c>
      <c r="E1198" s="101" t="n">
        <v>109</v>
      </c>
      <c r="F1198" s="101" t="s">
        <v>262</v>
      </c>
      <c r="G1198" s="101" t="str">
        <f aca="false">E1198&amp;""&amp;F1198</f>
        <v>109Zr</v>
      </c>
      <c r="H1198" s="101" t="n">
        <v>-46193.01</v>
      </c>
      <c r="I1198" s="101" t="n">
        <v>2911.01</v>
      </c>
      <c r="J1198" s="101" t="n">
        <v>16185.01</v>
      </c>
      <c r="K1198" s="101" t="n">
        <v>8067.01</v>
      </c>
      <c r="L1198" s="101" t="n">
        <v>31871.01</v>
      </c>
      <c r="M1198" s="101" t="n">
        <v>10427.01</v>
      </c>
      <c r="N1198" s="101" t="n">
        <v>20480.01</v>
      </c>
      <c r="O1198" s="101" t="n">
        <v>-10007.01</v>
      </c>
      <c r="P1198" s="101"/>
      <c r="Q1198" s="101" t="n">
        <v>5282.01</v>
      </c>
      <c r="R1198" s="101"/>
      <c r="S1198" s="101"/>
      <c r="T1198" s="101"/>
      <c r="U1198" s="101"/>
      <c r="V1198" s="101"/>
      <c r="W1198" s="101"/>
      <c r="X1198" s="101"/>
      <c r="Y1198" s="101"/>
      <c r="Z1198" s="101"/>
      <c r="AA1198" s="101"/>
    </row>
    <row r="1199" customFormat="false" ht="15.75" hidden="false" customHeight="true" outlineLevel="0" collapsed="false">
      <c r="A1199" s="101"/>
      <c r="B1199" s="101" t="n">
        <v>27</v>
      </c>
      <c r="C1199" s="101" t="n">
        <v>68</v>
      </c>
      <c r="D1199" s="101" t="n">
        <v>41</v>
      </c>
      <c r="E1199" s="101" t="n">
        <v>109</v>
      </c>
      <c r="F1199" s="101" t="s">
        <v>263</v>
      </c>
      <c r="G1199" s="101" t="str">
        <f aca="false">E1199&amp;""&amp;F1199</f>
        <v>109Nb</v>
      </c>
      <c r="H1199" s="101" t="n">
        <v>-56619.931</v>
      </c>
      <c r="I1199" s="101" t="n">
        <v>5145.28</v>
      </c>
      <c r="J1199" s="101" t="n">
        <v>12556.01</v>
      </c>
      <c r="K1199" s="101" t="n">
        <v>9042.47</v>
      </c>
      <c r="L1199" s="101" t="n">
        <v>28834.01</v>
      </c>
      <c r="M1199" s="101" t="n">
        <v>10052.534</v>
      </c>
      <c r="N1199" s="101" t="n">
        <v>17660.79</v>
      </c>
      <c r="O1199" s="101" t="n">
        <v>-8223.01</v>
      </c>
      <c r="P1199" s="101" t="n">
        <v>-26612.01</v>
      </c>
      <c r="Q1199" s="101" t="n">
        <v>6071.1</v>
      </c>
      <c r="R1199" s="101"/>
      <c r="S1199" s="101"/>
      <c r="T1199" s="101"/>
      <c r="U1199" s="101"/>
      <c r="V1199" s="101"/>
      <c r="W1199" s="101"/>
      <c r="X1199" s="101"/>
      <c r="Y1199" s="101"/>
      <c r="Z1199" s="101"/>
      <c r="AA1199" s="101"/>
    </row>
    <row r="1200" customFormat="false" ht="15.75" hidden="false" customHeight="true" outlineLevel="0" collapsed="false">
      <c r="A1200" s="101"/>
      <c r="B1200" s="101" t="n">
        <v>25</v>
      </c>
      <c r="C1200" s="101" t="n">
        <v>67</v>
      </c>
      <c r="D1200" s="101" t="n">
        <v>42</v>
      </c>
      <c r="E1200" s="101" t="n">
        <v>109</v>
      </c>
      <c r="F1200" s="101" t="s">
        <v>264</v>
      </c>
      <c r="G1200" s="101" t="str">
        <f aca="false">E1200&amp;""&amp;F1200</f>
        <v>109Mo</v>
      </c>
      <c r="H1200" s="101" t="n">
        <v>-66672.465</v>
      </c>
      <c r="I1200" s="101" t="n">
        <v>3981.43</v>
      </c>
      <c r="J1200" s="101" t="n">
        <v>14415.47</v>
      </c>
      <c r="K1200" s="101" t="n">
        <v>10257.19</v>
      </c>
      <c r="L1200" s="101" t="n">
        <v>26982.01</v>
      </c>
      <c r="M1200" s="101" t="n">
        <v>7608.26</v>
      </c>
      <c r="N1200" s="101" t="n">
        <v>14063.89</v>
      </c>
      <c r="O1200" s="101" t="n">
        <v>-7626.42</v>
      </c>
      <c r="P1200" s="101" t="n">
        <v>-22608.01</v>
      </c>
      <c r="Q1200" s="101" t="n">
        <v>1176.96</v>
      </c>
      <c r="R1200" s="101"/>
      <c r="S1200" s="101"/>
      <c r="T1200" s="101"/>
      <c r="U1200" s="101"/>
      <c r="V1200" s="101"/>
      <c r="W1200" s="101"/>
      <c r="X1200" s="101"/>
      <c r="Y1200" s="101"/>
      <c r="Z1200" s="101"/>
      <c r="AA1200" s="101"/>
    </row>
    <row r="1201" customFormat="false" ht="15.75" hidden="false" customHeight="true" outlineLevel="0" collapsed="false">
      <c r="A1201" s="101"/>
      <c r="B1201" s="101" t="n">
        <v>23</v>
      </c>
      <c r="C1201" s="101" t="n">
        <v>66</v>
      </c>
      <c r="D1201" s="101" t="n">
        <v>43</v>
      </c>
      <c r="E1201" s="101" t="n">
        <v>109</v>
      </c>
      <c r="F1201" s="101" t="s">
        <v>265</v>
      </c>
      <c r="G1201" s="101" t="str">
        <f aca="false">E1201&amp;""&amp;F1201</f>
        <v>109Tc</v>
      </c>
      <c r="H1201" s="101" t="n">
        <v>-74280.725</v>
      </c>
      <c r="I1201" s="101" t="n">
        <v>6431.3</v>
      </c>
      <c r="J1201" s="101" t="n">
        <v>10807.35</v>
      </c>
      <c r="K1201" s="101" t="n">
        <v>11675.46</v>
      </c>
      <c r="L1201" s="101" t="n">
        <v>25138.57</v>
      </c>
      <c r="M1201" s="101" t="n">
        <v>6455.626</v>
      </c>
      <c r="N1201" s="101" t="n">
        <v>10719.2</v>
      </c>
      <c r="O1201" s="101" t="n">
        <v>-6793.73</v>
      </c>
      <c r="P1201" s="101" t="n">
        <v>-22023.73</v>
      </c>
      <c r="Q1201" s="101" t="n">
        <v>1307.28</v>
      </c>
      <c r="R1201" s="101"/>
      <c r="S1201" s="101"/>
      <c r="T1201" s="101"/>
      <c r="U1201" s="101"/>
      <c r="V1201" s="101"/>
      <c r="W1201" s="101"/>
      <c r="X1201" s="101"/>
      <c r="Y1201" s="101"/>
      <c r="Z1201" s="101"/>
      <c r="AA1201" s="101"/>
    </row>
    <row r="1202" customFormat="false" ht="15.75" hidden="false" customHeight="true" outlineLevel="0" collapsed="false">
      <c r="A1202" s="101"/>
      <c r="B1202" s="101" t="n">
        <v>21</v>
      </c>
      <c r="C1202" s="101" t="n">
        <v>65</v>
      </c>
      <c r="D1202" s="101" t="n">
        <v>44</v>
      </c>
      <c r="E1202" s="101" t="n">
        <v>109</v>
      </c>
      <c r="F1202" s="101" t="s">
        <v>266</v>
      </c>
      <c r="G1202" s="101" t="str">
        <f aca="false">E1202&amp;""&amp;F1202</f>
        <v>109Ru</v>
      </c>
      <c r="H1202" s="101" t="n">
        <v>-80736.351</v>
      </c>
      <c r="I1202" s="101" t="n">
        <v>5148.35</v>
      </c>
      <c r="J1202" s="101" t="n">
        <v>12104.58</v>
      </c>
      <c r="K1202" s="101" t="n">
        <v>13018.49</v>
      </c>
      <c r="L1202" s="101" t="n">
        <v>22756.38</v>
      </c>
      <c r="M1202" s="101" t="n">
        <v>4263.574</v>
      </c>
      <c r="N1202" s="101" t="n">
        <v>6870.28</v>
      </c>
      <c r="O1202" s="101" t="n">
        <v>-5818.03</v>
      </c>
      <c r="P1202" s="101" t="n">
        <v>-17262.97</v>
      </c>
      <c r="Q1202" s="101" t="n">
        <v>-3775.75</v>
      </c>
      <c r="R1202" s="101"/>
      <c r="S1202" s="101"/>
      <c r="T1202" s="101"/>
      <c r="U1202" s="101"/>
      <c r="V1202" s="101"/>
      <c r="W1202" s="101"/>
      <c r="X1202" s="101"/>
      <c r="Y1202" s="101"/>
      <c r="Z1202" s="101"/>
      <c r="AA1202" s="101"/>
    </row>
    <row r="1203" customFormat="false" ht="15.75" hidden="false" customHeight="true" outlineLevel="0" collapsed="false">
      <c r="A1203" s="101"/>
      <c r="B1203" s="101" t="n">
        <v>19</v>
      </c>
      <c r="C1203" s="101" t="n">
        <v>64</v>
      </c>
      <c r="D1203" s="101" t="n">
        <v>45</v>
      </c>
      <c r="E1203" s="101" t="n">
        <v>109</v>
      </c>
      <c r="F1203" s="101" t="s">
        <v>267</v>
      </c>
      <c r="G1203" s="101" t="str">
        <f aca="false">E1203&amp;""&amp;F1203</f>
        <v>109Rh</v>
      </c>
      <c r="H1203" s="101" t="n">
        <v>-84999.925</v>
      </c>
      <c r="I1203" s="101" t="n">
        <v>8039.32</v>
      </c>
      <c r="J1203" s="101" t="n">
        <v>8629.58</v>
      </c>
      <c r="K1203" s="101" t="n">
        <v>14278.71</v>
      </c>
      <c r="L1203" s="101" t="n">
        <v>20829.96</v>
      </c>
      <c r="M1203" s="101" t="n">
        <v>2606.706</v>
      </c>
      <c r="N1203" s="101" t="n">
        <v>3719.96</v>
      </c>
      <c r="O1203" s="101" t="n">
        <v>-5131.89</v>
      </c>
      <c r="P1203" s="101" t="n">
        <v>-16368.15</v>
      </c>
      <c r="Q1203" s="101" t="n">
        <v>-3546.88</v>
      </c>
      <c r="R1203" s="101"/>
      <c r="S1203" s="101"/>
      <c r="T1203" s="101"/>
      <c r="U1203" s="101"/>
      <c r="V1203" s="101"/>
      <c r="W1203" s="101"/>
      <c r="X1203" s="101"/>
      <c r="Y1203" s="101"/>
      <c r="Z1203" s="101"/>
      <c r="AA1203" s="101"/>
    </row>
    <row r="1204" customFormat="false" ht="15.75" hidden="false" customHeight="true" outlineLevel="0" collapsed="false">
      <c r="A1204" s="101"/>
      <c r="B1204" s="101" t="n">
        <v>17</v>
      </c>
      <c r="C1204" s="101" t="n">
        <v>63</v>
      </c>
      <c r="D1204" s="101" t="n">
        <v>46</v>
      </c>
      <c r="E1204" s="101" t="n">
        <v>109</v>
      </c>
      <c r="F1204" s="101" t="s">
        <v>268</v>
      </c>
      <c r="G1204" s="101" t="str">
        <f aca="false">E1204&amp;""&amp;F1204</f>
        <v>109Pd</v>
      </c>
      <c r="H1204" s="101" t="n">
        <v>-87606.632</v>
      </c>
      <c r="I1204" s="101" t="n">
        <v>6153.59</v>
      </c>
      <c r="J1204" s="101" t="n">
        <v>9863.68</v>
      </c>
      <c r="K1204" s="101" t="n">
        <v>15376.75</v>
      </c>
      <c r="L1204" s="101" t="n">
        <v>18324.07</v>
      </c>
      <c r="M1204" s="101" t="n">
        <v>1113.251</v>
      </c>
      <c r="N1204" s="101" t="n">
        <v>897.73</v>
      </c>
      <c r="O1204" s="101" t="n">
        <v>-4099.03</v>
      </c>
      <c r="P1204" s="101" t="n">
        <v>-11236.28</v>
      </c>
      <c r="Q1204" s="101" t="n">
        <v>-8071.26</v>
      </c>
      <c r="R1204" s="101"/>
      <c r="S1204" s="101"/>
      <c r="T1204" s="101"/>
      <c r="U1204" s="101"/>
      <c r="V1204" s="101"/>
      <c r="W1204" s="101"/>
      <c r="X1204" s="101"/>
      <c r="Y1204" s="101"/>
      <c r="Z1204" s="101"/>
      <c r="AA1204" s="101"/>
    </row>
    <row r="1205" customFormat="false" ht="15.75" hidden="false" customHeight="true" outlineLevel="0" collapsed="false">
      <c r="A1205" s="101"/>
      <c r="B1205" s="101" t="n">
        <v>15</v>
      </c>
      <c r="C1205" s="101" t="n">
        <v>62</v>
      </c>
      <c r="D1205" s="101" t="n">
        <v>47</v>
      </c>
      <c r="E1205" s="101" t="n">
        <v>109</v>
      </c>
      <c r="F1205" s="101" t="s">
        <v>269</v>
      </c>
      <c r="G1205" s="101" t="str">
        <f aca="false">E1205&amp;""&amp;F1205</f>
        <v>109Ag</v>
      </c>
      <c r="H1205" s="101" t="n">
        <v>-88719.883</v>
      </c>
      <c r="I1205" s="101" t="n">
        <v>9184.51</v>
      </c>
      <c r="J1205" s="101" t="n">
        <v>6484.49</v>
      </c>
      <c r="K1205" s="101" t="n">
        <v>16455.92</v>
      </c>
      <c r="L1205" s="101" t="n">
        <v>16433.97</v>
      </c>
      <c r="M1205" s="101" t="n">
        <v>-215.521</v>
      </c>
      <c r="N1205" s="101" t="n">
        <v>-2231.95</v>
      </c>
      <c r="O1205" s="101" t="n">
        <v>-3294.25</v>
      </c>
      <c r="P1205" s="101" t="n">
        <v>-10976.93</v>
      </c>
      <c r="Q1205" s="101" t="n">
        <v>-7538.65</v>
      </c>
      <c r="R1205" s="101"/>
      <c r="S1205" s="101"/>
      <c r="T1205" s="101"/>
      <c r="U1205" s="101"/>
      <c r="V1205" s="101"/>
      <c r="W1205" s="101"/>
      <c r="X1205" s="101"/>
      <c r="Y1205" s="101"/>
      <c r="Z1205" s="101"/>
      <c r="AA1205" s="101"/>
    </row>
    <row r="1206" customFormat="false" ht="15.75" hidden="false" customHeight="true" outlineLevel="0" collapsed="false">
      <c r="A1206" s="101"/>
      <c r="B1206" s="101" t="n">
        <v>13</v>
      </c>
      <c r="C1206" s="101" t="n">
        <v>61</v>
      </c>
      <c r="D1206" s="101" t="n">
        <v>48</v>
      </c>
      <c r="E1206" s="101" t="n">
        <v>109</v>
      </c>
      <c r="F1206" s="101" t="s">
        <v>270</v>
      </c>
      <c r="G1206" s="101" t="str">
        <f aca="false">E1206&amp;""&amp;F1206</f>
        <v>109Cd</v>
      </c>
      <c r="H1206" s="101" t="n">
        <v>-88504.363</v>
      </c>
      <c r="I1206" s="101" t="n">
        <v>7323.13</v>
      </c>
      <c r="J1206" s="101" t="n">
        <v>8186.65</v>
      </c>
      <c r="K1206" s="101" t="n">
        <v>17656.75</v>
      </c>
      <c r="L1206" s="101" t="n">
        <v>14709.79</v>
      </c>
      <c r="M1206" s="101" t="n">
        <v>-2016.432</v>
      </c>
      <c r="N1206" s="101" t="n">
        <v>-5873.45</v>
      </c>
      <c r="O1206" s="101" t="n">
        <v>-2511.52</v>
      </c>
      <c r="P1206" s="101" t="n">
        <v>-6268.97</v>
      </c>
      <c r="Q1206" s="101" t="n">
        <v>-12455.74</v>
      </c>
      <c r="R1206" s="101"/>
      <c r="S1206" s="101"/>
      <c r="T1206" s="101"/>
      <c r="U1206" s="101"/>
      <c r="V1206" s="101"/>
      <c r="W1206" s="101"/>
      <c r="X1206" s="101"/>
      <c r="Y1206" s="101"/>
      <c r="Z1206" s="101"/>
      <c r="AA1206" s="101"/>
    </row>
    <row r="1207" customFormat="false" ht="15.75" hidden="false" customHeight="true" outlineLevel="0" collapsed="false">
      <c r="A1207" s="101"/>
      <c r="B1207" s="101" t="n">
        <v>11</v>
      </c>
      <c r="C1207" s="101" t="n">
        <v>60</v>
      </c>
      <c r="D1207" s="101" t="n">
        <v>49</v>
      </c>
      <c r="E1207" s="101" t="n">
        <v>109</v>
      </c>
      <c r="F1207" s="101" t="s">
        <v>271</v>
      </c>
      <c r="G1207" s="101" t="str">
        <f aca="false">E1207&amp;""&amp;F1207</f>
        <v>109In</v>
      </c>
      <c r="H1207" s="101" t="n">
        <v>-86487.931</v>
      </c>
      <c r="I1207" s="101" t="n">
        <v>10439.31</v>
      </c>
      <c r="J1207" s="101" t="n">
        <v>4524.35</v>
      </c>
      <c r="K1207" s="101" t="n">
        <v>19066.32</v>
      </c>
      <c r="L1207" s="101" t="n">
        <v>12659.28</v>
      </c>
      <c r="M1207" s="101" t="n">
        <v>-3857.018</v>
      </c>
      <c r="N1207" s="101" t="n">
        <v>-10236.88</v>
      </c>
      <c r="O1207" s="101" t="n">
        <v>-1842.02</v>
      </c>
      <c r="P1207" s="101" t="n">
        <v>-6170.21</v>
      </c>
      <c r="Q1207" s="101" t="n">
        <v>-12489.31</v>
      </c>
      <c r="R1207" s="101"/>
      <c r="S1207" s="101"/>
      <c r="T1207" s="101"/>
      <c r="U1207" s="101"/>
      <c r="V1207" s="101"/>
      <c r="W1207" s="101"/>
      <c r="X1207" s="101"/>
      <c r="Y1207" s="101"/>
      <c r="Z1207" s="101"/>
      <c r="AA1207" s="101"/>
    </row>
    <row r="1208" customFormat="false" ht="15.75" hidden="false" customHeight="true" outlineLevel="0" collapsed="false">
      <c r="A1208" s="101"/>
      <c r="B1208" s="101" t="n">
        <v>9</v>
      </c>
      <c r="C1208" s="101" t="n">
        <v>59</v>
      </c>
      <c r="D1208" s="101" t="n">
        <v>50</v>
      </c>
      <c r="E1208" s="101" t="n">
        <v>109</v>
      </c>
      <c r="F1208" s="101" t="s">
        <v>214</v>
      </c>
      <c r="G1208" s="101" t="str">
        <f aca="false">E1208&amp;""&amp;F1208</f>
        <v>109Sn</v>
      </c>
      <c r="H1208" s="101" t="n">
        <v>-82630.914</v>
      </c>
      <c r="I1208" s="101" t="n">
        <v>8632.29</v>
      </c>
      <c r="J1208" s="101" t="n">
        <v>5799.94</v>
      </c>
      <c r="K1208" s="101" t="n">
        <v>20261.32</v>
      </c>
      <c r="L1208" s="101" t="n">
        <v>10218.61</v>
      </c>
      <c r="M1208" s="101" t="n">
        <v>-6379.86</v>
      </c>
      <c r="N1208" s="101" t="n">
        <v>-14915.52</v>
      </c>
      <c r="O1208" s="101" t="n">
        <v>-721.99</v>
      </c>
      <c r="P1208" s="101" t="n">
        <v>-667.33</v>
      </c>
      <c r="Q1208" s="101" t="n">
        <v>-18256.9</v>
      </c>
      <c r="R1208" s="101"/>
      <c r="S1208" s="101"/>
      <c r="T1208" s="101"/>
      <c r="U1208" s="101"/>
      <c r="V1208" s="101"/>
      <c r="W1208" s="101"/>
      <c r="X1208" s="101"/>
      <c r="Y1208" s="101"/>
      <c r="Z1208" s="101"/>
      <c r="AA1208" s="101"/>
    </row>
    <row r="1209" customFormat="false" ht="15.75" hidden="false" customHeight="true" outlineLevel="0" collapsed="false">
      <c r="A1209" s="101"/>
      <c r="B1209" s="101" t="n">
        <v>7</v>
      </c>
      <c r="C1209" s="101" t="n">
        <v>58</v>
      </c>
      <c r="D1209" s="101" t="n">
        <v>51</v>
      </c>
      <c r="E1209" s="101" t="n">
        <v>109</v>
      </c>
      <c r="F1209" s="101" t="s">
        <v>272</v>
      </c>
      <c r="G1209" s="101" t="str">
        <f aca="false">E1209&amp;""&amp;F1209</f>
        <v>109Sb</v>
      </c>
      <c r="H1209" s="101" t="n">
        <v>-76251.054</v>
      </c>
      <c r="I1209" s="101" t="n">
        <v>11877.04</v>
      </c>
      <c r="J1209" s="101" t="n">
        <v>1470.08</v>
      </c>
      <c r="K1209" s="101" t="n">
        <v>21740.47</v>
      </c>
      <c r="L1209" s="101" t="n">
        <v>7264.75</v>
      </c>
      <c r="M1209" s="101" t="n">
        <v>-8535.664</v>
      </c>
      <c r="N1209" s="101" t="n">
        <v>-18577.87</v>
      </c>
      <c r="O1209" s="101" t="n">
        <v>964.6</v>
      </c>
      <c r="P1209" s="101" t="n">
        <v>579.92</v>
      </c>
      <c r="Q1209" s="101" t="n">
        <v>-18540.7</v>
      </c>
      <c r="R1209" s="101"/>
      <c r="S1209" s="101"/>
      <c r="T1209" s="101"/>
      <c r="U1209" s="101"/>
      <c r="V1209" s="101"/>
      <c r="W1209" s="101"/>
      <c r="X1209" s="101"/>
      <c r="Y1209" s="101"/>
      <c r="Z1209" s="101"/>
      <c r="AA1209" s="101"/>
    </row>
    <row r="1210" customFormat="false" ht="15.75" hidden="false" customHeight="true" outlineLevel="0" collapsed="false">
      <c r="A1210" s="101"/>
      <c r="B1210" s="101" t="n">
        <v>5</v>
      </c>
      <c r="C1210" s="101" t="n">
        <v>57</v>
      </c>
      <c r="D1210" s="101" t="n">
        <v>52</v>
      </c>
      <c r="E1210" s="101" t="n">
        <v>109</v>
      </c>
      <c r="F1210" s="101" t="s">
        <v>273</v>
      </c>
      <c r="G1210" s="101" t="str">
        <f aca="false">E1210&amp;""&amp;F1210</f>
        <v>109Te</v>
      </c>
      <c r="H1210" s="101" t="n">
        <v>-67715.39</v>
      </c>
      <c r="I1210" s="101" t="n">
        <v>10005.04</v>
      </c>
      <c r="J1210" s="101" t="n">
        <v>2559.03</v>
      </c>
      <c r="K1210" s="101" t="n">
        <v>23321.7</v>
      </c>
      <c r="L1210" s="101" t="n">
        <v>3781.1</v>
      </c>
      <c r="M1210" s="101" t="n">
        <v>-10042.207</v>
      </c>
      <c r="N1210" s="101" t="n">
        <v>-21545.76</v>
      </c>
      <c r="O1210" s="101" t="n">
        <v>3197.68</v>
      </c>
      <c r="P1210" s="101" t="n">
        <v>7065.58</v>
      </c>
      <c r="Q1210" s="101" t="n">
        <v>-23140.18</v>
      </c>
      <c r="R1210" s="101"/>
      <c r="S1210" s="101"/>
      <c r="T1210" s="101"/>
      <c r="U1210" s="101"/>
      <c r="V1210" s="101"/>
      <c r="W1210" s="101"/>
      <c r="X1210" s="101"/>
      <c r="Y1210" s="101"/>
      <c r="Z1210" s="101"/>
      <c r="AA1210" s="101"/>
    </row>
    <row r="1211" customFormat="false" ht="15.75" hidden="false" customHeight="true" outlineLevel="0" collapsed="false">
      <c r="A1211" s="101"/>
      <c r="B1211" s="101" t="n">
        <v>3</v>
      </c>
      <c r="C1211" s="101" t="n">
        <v>56</v>
      </c>
      <c r="D1211" s="101" t="n">
        <v>53</v>
      </c>
      <c r="E1211" s="101" t="n">
        <v>109</v>
      </c>
      <c r="F1211" s="101" t="s">
        <v>274</v>
      </c>
      <c r="G1211" s="101" t="str">
        <f aca="false">E1211&amp;""&amp;F1211</f>
        <v>109I</v>
      </c>
      <c r="H1211" s="101" t="n">
        <v>-57673.183</v>
      </c>
      <c r="I1211" s="101" t="n">
        <v>13097.97</v>
      </c>
      <c r="J1211" s="101" t="n">
        <v>-819.52</v>
      </c>
      <c r="K1211" s="101" t="n">
        <v>24242.01</v>
      </c>
      <c r="L1211" s="101" t="n">
        <v>1597.9</v>
      </c>
      <c r="M1211" s="101" t="n">
        <v>-11503.556</v>
      </c>
      <c r="N1211" s="101"/>
      <c r="O1211" s="101" t="n">
        <v>3917.99</v>
      </c>
      <c r="P1211" s="101" t="n">
        <v>7483.18</v>
      </c>
      <c r="Q1211" s="101"/>
      <c r="R1211" s="101"/>
      <c r="S1211" s="101"/>
      <c r="T1211" s="101"/>
      <c r="U1211" s="101"/>
      <c r="V1211" s="101"/>
      <c r="W1211" s="101"/>
      <c r="X1211" s="101"/>
      <c r="Y1211" s="101"/>
      <c r="Z1211" s="101"/>
      <c r="AA1211" s="101"/>
    </row>
    <row r="1212" customFormat="false" ht="15.75" hidden="false" customHeight="true" outlineLevel="0" collapsed="false">
      <c r="A1212" s="101"/>
      <c r="B1212" s="101" t="n">
        <v>1</v>
      </c>
      <c r="C1212" s="101" t="n">
        <v>55</v>
      </c>
      <c r="D1212" s="101" t="n">
        <v>54</v>
      </c>
      <c r="E1212" s="101" t="n">
        <v>109</v>
      </c>
      <c r="F1212" s="101" t="s">
        <v>275</v>
      </c>
      <c r="G1212" s="101" t="str">
        <f aca="false">E1212&amp;""&amp;F1212</f>
        <v>109Xe</v>
      </c>
      <c r="H1212" s="101" t="n">
        <v>-46169.627</v>
      </c>
      <c r="I1212" s="101"/>
      <c r="J1212" s="101" t="n">
        <v>812.07</v>
      </c>
      <c r="K1212" s="101"/>
      <c r="L1212" s="101" t="n">
        <v>211.24</v>
      </c>
      <c r="M1212" s="101"/>
      <c r="N1212" s="101"/>
      <c r="O1212" s="101" t="n">
        <v>4216.97</v>
      </c>
      <c r="P1212" s="101" t="n">
        <v>12323.07</v>
      </c>
      <c r="Q1212" s="101"/>
      <c r="R1212" s="101"/>
      <c r="S1212" s="101"/>
      <c r="T1212" s="101"/>
      <c r="U1212" s="101"/>
      <c r="V1212" s="101"/>
      <c r="W1212" s="101"/>
      <c r="X1212" s="101"/>
      <c r="Y1212" s="101"/>
      <c r="Z1212" s="101"/>
      <c r="AA1212" s="101"/>
    </row>
    <row r="1213" customFormat="false" ht="15.75" hidden="false" customHeight="true" outlineLevel="0" collapsed="false">
      <c r="A1213" s="101"/>
      <c r="B1213" s="101" t="n">
        <v>30</v>
      </c>
      <c r="C1213" s="101" t="n">
        <v>70</v>
      </c>
      <c r="D1213" s="101" t="n">
        <v>40</v>
      </c>
      <c r="E1213" s="101" t="n">
        <v>110</v>
      </c>
      <c r="F1213" s="101" t="s">
        <v>262</v>
      </c>
      <c r="G1213" s="101" t="str">
        <f aca="false">E1213&amp;""&amp;F1213</f>
        <v>110Zr</v>
      </c>
      <c r="H1213" s="101" t="n">
        <v>-42886.01</v>
      </c>
      <c r="I1213" s="101" t="n">
        <v>4765.01</v>
      </c>
      <c r="J1213" s="101" t="n">
        <v>16975.01</v>
      </c>
      <c r="K1213" s="101" t="n">
        <v>7675.01</v>
      </c>
      <c r="L1213" s="101"/>
      <c r="M1213" s="101" t="n">
        <v>9250.01</v>
      </c>
      <c r="N1213" s="101" t="n">
        <v>21663.01</v>
      </c>
      <c r="O1213" s="101" t="n">
        <v>-10521.01</v>
      </c>
      <c r="P1213" s="101"/>
      <c r="Q1213" s="101" t="n">
        <v>5663.01</v>
      </c>
      <c r="R1213" s="101"/>
      <c r="S1213" s="101"/>
      <c r="T1213" s="101"/>
      <c r="U1213" s="101"/>
      <c r="V1213" s="101"/>
      <c r="W1213" s="101"/>
      <c r="X1213" s="101"/>
      <c r="Y1213" s="101"/>
      <c r="Z1213" s="101"/>
      <c r="AA1213" s="101"/>
    </row>
    <row r="1214" customFormat="false" ht="15.75" hidden="false" customHeight="true" outlineLevel="0" collapsed="false">
      <c r="A1214" s="101"/>
      <c r="B1214" s="101" t="n">
        <v>28</v>
      </c>
      <c r="C1214" s="101" t="n">
        <v>69</v>
      </c>
      <c r="D1214" s="101" t="n">
        <v>41</v>
      </c>
      <c r="E1214" s="101" t="n">
        <v>110</v>
      </c>
      <c r="F1214" s="101" t="s">
        <v>263</v>
      </c>
      <c r="G1214" s="101" t="str">
        <f aca="false">E1214&amp;""&amp;F1214</f>
        <v>110Nb</v>
      </c>
      <c r="H1214" s="101" t="n">
        <v>-52136.01</v>
      </c>
      <c r="I1214" s="101" t="n">
        <v>3587.01</v>
      </c>
      <c r="J1214" s="101" t="n">
        <v>13232.01</v>
      </c>
      <c r="K1214" s="101" t="n">
        <v>8732.01</v>
      </c>
      <c r="L1214" s="101" t="n">
        <v>29417.01</v>
      </c>
      <c r="M1214" s="101" t="n">
        <v>12413.01</v>
      </c>
      <c r="N1214" s="101" t="n">
        <v>18897.01</v>
      </c>
      <c r="O1214" s="101" t="n">
        <v>-8508.01</v>
      </c>
      <c r="P1214" s="101" t="n">
        <v>-26224.01</v>
      </c>
      <c r="Q1214" s="101" t="n">
        <v>6465.01</v>
      </c>
      <c r="R1214" s="101"/>
      <c r="S1214" s="101"/>
      <c r="T1214" s="101"/>
      <c r="U1214" s="101"/>
      <c r="V1214" s="101"/>
      <c r="W1214" s="101"/>
      <c r="X1214" s="101"/>
      <c r="Y1214" s="101"/>
      <c r="Z1214" s="101"/>
      <c r="AA1214" s="101"/>
    </row>
    <row r="1215" customFormat="false" ht="15.75" hidden="false" customHeight="true" outlineLevel="0" collapsed="false">
      <c r="A1215" s="101"/>
      <c r="B1215" s="101" t="n">
        <v>26</v>
      </c>
      <c r="C1215" s="101" t="n">
        <v>68</v>
      </c>
      <c r="D1215" s="101" t="n">
        <v>42</v>
      </c>
      <c r="E1215" s="101" t="n">
        <v>110</v>
      </c>
      <c r="F1215" s="101" t="s">
        <v>264</v>
      </c>
      <c r="G1215" s="101" t="str">
        <f aca="false">E1215&amp;""&amp;F1215</f>
        <v>110Mo</v>
      </c>
      <c r="H1215" s="101" t="n">
        <v>-64549.112</v>
      </c>
      <c r="I1215" s="101" t="n">
        <v>5947.96</v>
      </c>
      <c r="J1215" s="101" t="n">
        <v>15218.15</v>
      </c>
      <c r="K1215" s="101" t="n">
        <v>9929.4</v>
      </c>
      <c r="L1215" s="101" t="n">
        <v>27774.01</v>
      </c>
      <c r="M1215" s="101" t="n">
        <v>6483.328</v>
      </c>
      <c r="N1215" s="101" t="n">
        <v>15521.46</v>
      </c>
      <c r="O1215" s="101" t="n">
        <v>-8066.01</v>
      </c>
      <c r="P1215" s="101" t="n">
        <v>-25645.01</v>
      </c>
      <c r="Q1215" s="101" t="n">
        <v>1660.3</v>
      </c>
      <c r="R1215" s="101"/>
      <c r="S1215" s="101"/>
      <c r="T1215" s="101"/>
      <c r="U1215" s="101"/>
      <c r="V1215" s="101"/>
      <c r="W1215" s="101"/>
      <c r="X1215" s="101"/>
      <c r="Y1215" s="101"/>
      <c r="Z1215" s="101"/>
      <c r="AA1215" s="101"/>
    </row>
    <row r="1216" customFormat="false" ht="15.75" hidden="false" customHeight="true" outlineLevel="0" collapsed="false">
      <c r="A1216" s="101"/>
      <c r="B1216" s="101" t="n">
        <v>24</v>
      </c>
      <c r="C1216" s="101" t="n">
        <v>67</v>
      </c>
      <c r="D1216" s="101" t="n">
        <v>43</v>
      </c>
      <c r="E1216" s="101" t="n">
        <v>110</v>
      </c>
      <c r="F1216" s="101" t="s">
        <v>265</v>
      </c>
      <c r="G1216" s="101" t="str">
        <f aca="false">E1216&amp;""&amp;F1216</f>
        <v>110Tc</v>
      </c>
      <c r="H1216" s="101" t="n">
        <v>-71032.441</v>
      </c>
      <c r="I1216" s="101" t="n">
        <v>4823.03</v>
      </c>
      <c r="J1216" s="101" t="n">
        <v>11648.95</v>
      </c>
      <c r="K1216" s="101" t="n">
        <v>11254.33</v>
      </c>
      <c r="L1216" s="101" t="n">
        <v>26064.42</v>
      </c>
      <c r="M1216" s="101" t="n">
        <v>9038.135</v>
      </c>
      <c r="N1216" s="101" t="n">
        <v>11796.54</v>
      </c>
      <c r="O1216" s="101" t="n">
        <v>-7257.67</v>
      </c>
      <c r="P1216" s="101" t="n">
        <v>-21701.48</v>
      </c>
      <c r="Q1216" s="101" t="n">
        <v>1632.59</v>
      </c>
      <c r="R1216" s="101"/>
      <c r="S1216" s="101"/>
      <c r="T1216" s="101"/>
      <c r="U1216" s="101"/>
      <c r="V1216" s="101"/>
      <c r="W1216" s="101"/>
      <c r="X1216" s="101"/>
      <c r="Y1216" s="101"/>
      <c r="Z1216" s="101"/>
      <c r="AA1216" s="101"/>
    </row>
    <row r="1217" customFormat="false" ht="15.75" hidden="false" customHeight="true" outlineLevel="0" collapsed="false">
      <c r="A1217" s="101"/>
      <c r="B1217" s="101" t="n">
        <v>22</v>
      </c>
      <c r="C1217" s="101" t="n">
        <v>66</v>
      </c>
      <c r="D1217" s="101" t="n">
        <v>44</v>
      </c>
      <c r="E1217" s="101" t="n">
        <v>110</v>
      </c>
      <c r="F1217" s="101" t="s">
        <v>266</v>
      </c>
      <c r="G1217" s="101" t="str">
        <f aca="false">E1217&amp;""&amp;F1217</f>
        <v>110Ru</v>
      </c>
      <c r="H1217" s="101" t="n">
        <v>-80070.575</v>
      </c>
      <c r="I1217" s="101" t="n">
        <v>7405.54</v>
      </c>
      <c r="J1217" s="101" t="n">
        <v>13078.82</v>
      </c>
      <c r="K1217" s="101" t="n">
        <v>12553.89</v>
      </c>
      <c r="L1217" s="101" t="n">
        <v>23886.17</v>
      </c>
      <c r="M1217" s="101" t="n">
        <v>2758.402</v>
      </c>
      <c r="N1217" s="101" t="n">
        <v>8260.95</v>
      </c>
      <c r="O1217" s="101" t="n">
        <v>-6354.67</v>
      </c>
      <c r="P1217" s="101" t="n">
        <v>-20687.08</v>
      </c>
      <c r="Q1217" s="101" t="n">
        <v>-3141.97</v>
      </c>
      <c r="R1217" s="101"/>
      <c r="S1217" s="101"/>
      <c r="T1217" s="101"/>
      <c r="U1217" s="101"/>
      <c r="V1217" s="101"/>
      <c r="W1217" s="101"/>
      <c r="X1217" s="101"/>
      <c r="Y1217" s="101"/>
      <c r="Z1217" s="101"/>
      <c r="AA1217" s="101"/>
    </row>
    <row r="1218" customFormat="false" ht="15.75" hidden="false" customHeight="true" outlineLevel="0" collapsed="false">
      <c r="A1218" s="101"/>
      <c r="B1218" s="101" t="n">
        <v>20</v>
      </c>
      <c r="C1218" s="101" t="n">
        <v>65</v>
      </c>
      <c r="D1218" s="101" t="n">
        <v>45</v>
      </c>
      <c r="E1218" s="101" t="n">
        <v>110</v>
      </c>
      <c r="F1218" s="101" t="s">
        <v>267</v>
      </c>
      <c r="G1218" s="101" t="str">
        <f aca="false">E1218&amp;""&amp;F1218</f>
        <v>110Rh</v>
      </c>
      <c r="H1218" s="101" t="n">
        <v>-82828.978</v>
      </c>
      <c r="I1218" s="101" t="n">
        <v>5900.37</v>
      </c>
      <c r="J1218" s="101" t="n">
        <v>9381.6</v>
      </c>
      <c r="K1218" s="101" t="n">
        <v>13939.69</v>
      </c>
      <c r="L1218" s="101" t="n">
        <v>21486.17</v>
      </c>
      <c r="M1218" s="101" t="n">
        <v>5502.549</v>
      </c>
      <c r="N1218" s="101" t="n">
        <v>4628.78</v>
      </c>
      <c r="O1218" s="101" t="n">
        <v>-5478.51</v>
      </c>
      <c r="P1218" s="101" t="n">
        <v>-15837.22</v>
      </c>
      <c r="Q1218" s="101" t="n">
        <v>-3293.66</v>
      </c>
      <c r="R1218" s="101"/>
      <c r="S1218" s="101"/>
      <c r="T1218" s="101"/>
      <c r="U1218" s="101"/>
      <c r="V1218" s="101"/>
      <c r="W1218" s="101"/>
      <c r="X1218" s="101"/>
      <c r="Y1218" s="101"/>
      <c r="Z1218" s="101"/>
      <c r="AA1218" s="101"/>
    </row>
    <row r="1219" customFormat="false" ht="15.75" hidden="false" customHeight="true" outlineLevel="0" collapsed="false">
      <c r="A1219" s="101"/>
      <c r="B1219" s="101" t="n">
        <v>18</v>
      </c>
      <c r="C1219" s="101" t="n">
        <v>64</v>
      </c>
      <c r="D1219" s="101" t="n">
        <v>46</v>
      </c>
      <c r="E1219" s="101" t="n">
        <v>110</v>
      </c>
      <c r="F1219" s="101" t="s">
        <v>268</v>
      </c>
      <c r="G1219" s="101" t="str">
        <f aca="false">E1219&amp;""&amp;F1219</f>
        <v>110Pd</v>
      </c>
      <c r="H1219" s="101" t="n">
        <v>-88331.527</v>
      </c>
      <c r="I1219" s="101" t="n">
        <v>8796.21</v>
      </c>
      <c r="J1219" s="101" t="n">
        <v>10620.57</v>
      </c>
      <c r="K1219" s="101" t="n">
        <v>14949.8</v>
      </c>
      <c r="L1219" s="101" t="n">
        <v>19250.15</v>
      </c>
      <c r="M1219" s="101" t="n">
        <v>-873.766</v>
      </c>
      <c r="N1219" s="101" t="n">
        <v>2017.24</v>
      </c>
      <c r="O1219" s="101" t="n">
        <v>-4434.06</v>
      </c>
      <c r="P1219" s="101" t="n">
        <v>-14884.15</v>
      </c>
      <c r="Q1219" s="101" t="n">
        <v>-7682.96</v>
      </c>
      <c r="R1219" s="101"/>
      <c r="S1219" s="101"/>
      <c r="T1219" s="101"/>
      <c r="U1219" s="101"/>
      <c r="V1219" s="101"/>
      <c r="W1219" s="101"/>
      <c r="X1219" s="101"/>
      <c r="Y1219" s="101"/>
      <c r="Z1219" s="101"/>
      <c r="AA1219" s="101"/>
    </row>
    <row r="1220" customFormat="false" ht="15.75" hidden="false" customHeight="true" outlineLevel="0" collapsed="false">
      <c r="A1220" s="101"/>
      <c r="B1220" s="101" t="n">
        <v>16</v>
      </c>
      <c r="C1220" s="101" t="n">
        <v>63</v>
      </c>
      <c r="D1220" s="101" t="n">
        <v>47</v>
      </c>
      <c r="E1220" s="101" t="n">
        <v>110</v>
      </c>
      <c r="F1220" s="101" t="s">
        <v>269</v>
      </c>
      <c r="G1220" s="101" t="str">
        <f aca="false">E1220&amp;""&amp;F1220</f>
        <v>110Ag</v>
      </c>
      <c r="H1220" s="101" t="n">
        <v>-87457.761</v>
      </c>
      <c r="I1220" s="101" t="n">
        <v>6809.19</v>
      </c>
      <c r="J1220" s="101" t="n">
        <v>7140.1</v>
      </c>
      <c r="K1220" s="101" t="n">
        <v>15993.71</v>
      </c>
      <c r="L1220" s="101" t="n">
        <v>17003.78</v>
      </c>
      <c r="M1220" s="101" t="n">
        <v>2891.004</v>
      </c>
      <c r="N1220" s="101" t="n">
        <v>-987</v>
      </c>
      <c r="O1220" s="101" t="n">
        <v>-3520.89</v>
      </c>
      <c r="P1220" s="101" t="n">
        <v>-9746.81</v>
      </c>
      <c r="Q1220" s="101" t="n">
        <v>-7024.72</v>
      </c>
      <c r="R1220" s="101"/>
      <c r="S1220" s="101"/>
      <c r="T1220" s="101"/>
      <c r="U1220" s="101"/>
      <c r="V1220" s="101"/>
      <c r="W1220" s="101"/>
      <c r="X1220" s="101"/>
      <c r="Y1220" s="101"/>
      <c r="Z1220" s="101"/>
      <c r="AA1220" s="101"/>
    </row>
    <row r="1221" customFormat="false" ht="15.75" hidden="false" customHeight="true" outlineLevel="0" collapsed="false">
      <c r="A1221" s="101"/>
      <c r="B1221" s="101" t="n">
        <v>14</v>
      </c>
      <c r="C1221" s="101" t="n">
        <v>62</v>
      </c>
      <c r="D1221" s="101" t="n">
        <v>48</v>
      </c>
      <c r="E1221" s="101" t="n">
        <v>110</v>
      </c>
      <c r="F1221" s="101" t="s">
        <v>270</v>
      </c>
      <c r="G1221" s="101" t="str">
        <f aca="false">E1221&amp;""&amp;F1221</f>
        <v>110Cd</v>
      </c>
      <c r="H1221" s="101" t="n">
        <v>-90348.765</v>
      </c>
      <c r="I1221" s="101" t="n">
        <v>9915.72</v>
      </c>
      <c r="J1221" s="101" t="n">
        <v>8917.85</v>
      </c>
      <c r="K1221" s="101" t="n">
        <v>17238.85</v>
      </c>
      <c r="L1221" s="101" t="n">
        <v>15402.34</v>
      </c>
      <c r="M1221" s="101" t="n">
        <v>-3878</v>
      </c>
      <c r="N1221" s="101" t="n">
        <v>-4506.78</v>
      </c>
      <c r="O1221" s="101" t="n">
        <v>-2866.28</v>
      </c>
      <c r="P1221" s="101" t="n">
        <v>-10031.1</v>
      </c>
      <c r="Q1221" s="101" t="n">
        <v>-11932.15</v>
      </c>
      <c r="R1221" s="101"/>
      <c r="S1221" s="101"/>
      <c r="T1221" s="101"/>
      <c r="U1221" s="101"/>
      <c r="V1221" s="101"/>
      <c r="W1221" s="101"/>
      <c r="X1221" s="101"/>
      <c r="Y1221" s="101"/>
      <c r="Z1221" s="101"/>
      <c r="AA1221" s="101"/>
    </row>
    <row r="1222" customFormat="false" ht="15.75" hidden="false" customHeight="true" outlineLevel="0" collapsed="false">
      <c r="A1222" s="101"/>
      <c r="B1222" s="101" t="n">
        <v>12</v>
      </c>
      <c r="C1222" s="101" t="n">
        <v>61</v>
      </c>
      <c r="D1222" s="101" t="n">
        <v>49</v>
      </c>
      <c r="E1222" s="101" t="n">
        <v>110</v>
      </c>
      <c r="F1222" s="101" t="s">
        <v>271</v>
      </c>
      <c r="G1222" s="101" t="str">
        <f aca="false">E1222&amp;""&amp;F1222</f>
        <v>110In</v>
      </c>
      <c r="H1222" s="101" t="n">
        <v>-86470.765</v>
      </c>
      <c r="I1222" s="101" t="n">
        <v>8054.15</v>
      </c>
      <c r="J1222" s="101" t="n">
        <v>5255.37</v>
      </c>
      <c r="K1222" s="101" t="n">
        <v>18493.46</v>
      </c>
      <c r="L1222" s="101" t="n">
        <v>13442.02</v>
      </c>
      <c r="M1222" s="101" t="n">
        <v>-628.781</v>
      </c>
      <c r="N1222" s="101" t="n">
        <v>-9021.03</v>
      </c>
      <c r="O1222" s="101" t="n">
        <v>-1953.42</v>
      </c>
      <c r="P1222" s="101" t="n">
        <v>-5039.85</v>
      </c>
      <c r="Q1222" s="101" t="n">
        <v>-11911.17</v>
      </c>
      <c r="R1222" s="101"/>
      <c r="S1222" s="101"/>
      <c r="T1222" s="101"/>
      <c r="U1222" s="101"/>
      <c r="V1222" s="101"/>
      <c r="W1222" s="101"/>
      <c r="X1222" s="101"/>
      <c r="Y1222" s="101"/>
      <c r="Z1222" s="101"/>
      <c r="AA1222" s="101"/>
    </row>
    <row r="1223" customFormat="false" ht="15.75" hidden="false" customHeight="true" outlineLevel="0" collapsed="false">
      <c r="A1223" s="101"/>
      <c r="B1223" s="101" t="n">
        <v>10</v>
      </c>
      <c r="C1223" s="101" t="n">
        <v>60</v>
      </c>
      <c r="D1223" s="101" t="n">
        <v>50</v>
      </c>
      <c r="E1223" s="101" t="n">
        <v>110</v>
      </c>
      <c r="F1223" s="101" t="s">
        <v>214</v>
      </c>
      <c r="G1223" s="101" t="str">
        <f aca="false">E1223&amp;""&amp;F1223</f>
        <v>110Sn</v>
      </c>
      <c r="H1223" s="101" t="n">
        <v>-85841.983</v>
      </c>
      <c r="I1223" s="101" t="n">
        <v>11282.39</v>
      </c>
      <c r="J1223" s="101" t="n">
        <v>6643.02</v>
      </c>
      <c r="K1223" s="101" t="n">
        <v>19914.68</v>
      </c>
      <c r="L1223" s="101" t="n">
        <v>11167.37</v>
      </c>
      <c r="M1223" s="101" t="n">
        <v>-8392.25</v>
      </c>
      <c r="N1223" s="101" t="n">
        <v>-13612.16</v>
      </c>
      <c r="O1223" s="101" t="n">
        <v>-1134.88</v>
      </c>
      <c r="P1223" s="101" t="n">
        <v>-4626.59</v>
      </c>
      <c r="Q1223" s="101" t="n">
        <v>-17662.25</v>
      </c>
      <c r="R1223" s="101"/>
      <c r="S1223" s="101"/>
      <c r="T1223" s="101"/>
      <c r="U1223" s="101"/>
      <c r="V1223" s="101"/>
      <c r="W1223" s="101"/>
      <c r="X1223" s="101"/>
      <c r="Y1223" s="101"/>
      <c r="Z1223" s="101"/>
      <c r="AA1223" s="101"/>
    </row>
    <row r="1224" customFormat="false" ht="15.75" hidden="false" customHeight="true" outlineLevel="0" collapsed="false">
      <c r="A1224" s="101"/>
      <c r="B1224" s="101" t="n">
        <v>8</v>
      </c>
      <c r="C1224" s="101" t="n">
        <v>59</v>
      </c>
      <c r="D1224" s="101" t="n">
        <v>51</v>
      </c>
      <c r="E1224" s="101" t="n">
        <v>110</v>
      </c>
      <c r="F1224" s="101" t="s">
        <v>272</v>
      </c>
      <c r="G1224" s="101" t="str">
        <f aca="false">E1224&amp;""&amp;F1224</f>
        <v>110Sb</v>
      </c>
      <c r="H1224" s="101" t="n">
        <v>-77449.733</v>
      </c>
      <c r="I1224" s="101" t="n">
        <v>9270</v>
      </c>
      <c r="J1224" s="101" t="n">
        <v>2107.79</v>
      </c>
      <c r="K1224" s="101" t="n">
        <v>21147.04</v>
      </c>
      <c r="L1224" s="101" t="n">
        <v>7907.73</v>
      </c>
      <c r="M1224" s="101" t="n">
        <v>-5219.91</v>
      </c>
      <c r="N1224" s="101" t="n">
        <v>-16985.56</v>
      </c>
      <c r="O1224" s="101" t="n">
        <v>733.36</v>
      </c>
      <c r="P1224" s="101" t="n">
        <v>1749.23</v>
      </c>
      <c r="Q1224" s="101" t="n">
        <v>-17805.66</v>
      </c>
      <c r="R1224" s="101"/>
      <c r="S1224" s="101"/>
      <c r="T1224" s="101"/>
      <c r="U1224" s="101"/>
      <c r="V1224" s="101"/>
      <c r="W1224" s="101"/>
      <c r="X1224" s="101"/>
      <c r="Y1224" s="101"/>
      <c r="Z1224" s="101"/>
      <c r="AA1224" s="101"/>
    </row>
    <row r="1225" customFormat="false" ht="15.75" hidden="false" customHeight="true" outlineLevel="0" collapsed="false">
      <c r="A1225" s="101"/>
      <c r="B1225" s="101" t="n">
        <v>6</v>
      </c>
      <c r="C1225" s="101" t="n">
        <v>58</v>
      </c>
      <c r="D1225" s="101" t="n">
        <v>52</v>
      </c>
      <c r="E1225" s="101" t="n">
        <v>110</v>
      </c>
      <c r="F1225" s="101" t="s">
        <v>273</v>
      </c>
      <c r="G1225" s="101" t="str">
        <f aca="false">E1225&amp;""&amp;F1225</f>
        <v>110Te</v>
      </c>
      <c r="H1225" s="101" t="n">
        <v>-72229.823</v>
      </c>
      <c r="I1225" s="101" t="n">
        <v>12585.75</v>
      </c>
      <c r="J1225" s="101" t="n">
        <v>3267.74</v>
      </c>
      <c r="K1225" s="101" t="n">
        <v>22590.79</v>
      </c>
      <c r="L1225" s="101" t="n">
        <v>4737.82</v>
      </c>
      <c r="M1225" s="101" t="n">
        <v>-11765.648</v>
      </c>
      <c r="N1225" s="101" t="n">
        <v>-20311.24</v>
      </c>
      <c r="O1225" s="101" t="n">
        <v>2698.94</v>
      </c>
      <c r="P1225" s="101" t="n">
        <v>3112.12</v>
      </c>
      <c r="Q1225" s="101" t="n">
        <v>-22627.96</v>
      </c>
      <c r="R1225" s="101"/>
      <c r="S1225" s="101"/>
      <c r="T1225" s="101"/>
      <c r="U1225" s="101"/>
      <c r="V1225" s="101"/>
      <c r="W1225" s="101"/>
      <c r="X1225" s="101"/>
      <c r="Y1225" s="101"/>
      <c r="Z1225" s="101"/>
      <c r="AA1225" s="101"/>
    </row>
    <row r="1226" customFormat="false" ht="15.75" hidden="false" customHeight="true" outlineLevel="0" collapsed="false">
      <c r="A1226" s="101"/>
      <c r="B1226" s="101" t="n">
        <v>4</v>
      </c>
      <c r="C1226" s="101" t="n">
        <v>57</v>
      </c>
      <c r="D1226" s="101" t="n">
        <v>53</v>
      </c>
      <c r="E1226" s="101" t="n">
        <v>110</v>
      </c>
      <c r="F1226" s="101" t="s">
        <v>274</v>
      </c>
      <c r="G1226" s="101" t="str">
        <f aca="false">E1226&amp;""&amp;F1226</f>
        <v>110I</v>
      </c>
      <c r="H1226" s="101" t="n">
        <v>-60464.175</v>
      </c>
      <c r="I1226" s="101" t="n">
        <v>10862.31</v>
      </c>
      <c r="J1226" s="101" t="n">
        <v>37.76</v>
      </c>
      <c r="K1226" s="101" t="n">
        <v>23960.28</v>
      </c>
      <c r="L1226" s="101" t="n">
        <v>2596.79</v>
      </c>
      <c r="M1226" s="101" t="n">
        <v>-8545.589</v>
      </c>
      <c r="N1226" s="101"/>
      <c r="O1226" s="101" t="n">
        <v>3584.2</v>
      </c>
      <c r="P1226" s="101" t="n">
        <v>8497.91</v>
      </c>
      <c r="Q1226" s="101" t="n">
        <v>-22365.87</v>
      </c>
      <c r="R1226" s="101"/>
      <c r="S1226" s="101"/>
      <c r="T1226" s="101"/>
      <c r="U1226" s="101"/>
      <c r="V1226" s="101"/>
      <c r="W1226" s="101"/>
      <c r="X1226" s="101"/>
      <c r="Y1226" s="101"/>
      <c r="Z1226" s="101"/>
      <c r="AA1226" s="101"/>
    </row>
    <row r="1227" customFormat="false" ht="15.75" hidden="false" customHeight="true" outlineLevel="0" collapsed="false">
      <c r="A1227" s="101"/>
      <c r="B1227" s="101" t="n">
        <v>2</v>
      </c>
      <c r="C1227" s="101" t="n">
        <v>56</v>
      </c>
      <c r="D1227" s="101" t="n">
        <v>54</v>
      </c>
      <c r="E1227" s="101" t="n">
        <v>110</v>
      </c>
      <c r="F1227" s="101" t="s">
        <v>275</v>
      </c>
      <c r="G1227" s="101" t="str">
        <f aca="false">E1227&amp;""&amp;F1227</f>
        <v>110Xe</v>
      </c>
      <c r="H1227" s="101" t="n">
        <v>-51918.586</v>
      </c>
      <c r="I1227" s="101" t="n">
        <v>13820.28</v>
      </c>
      <c r="J1227" s="101" t="n">
        <v>1534.37</v>
      </c>
      <c r="K1227" s="101"/>
      <c r="L1227" s="101" t="n">
        <v>714.86</v>
      </c>
      <c r="M1227" s="101"/>
      <c r="N1227" s="101"/>
      <c r="O1227" s="101" t="n">
        <v>3875.19</v>
      </c>
      <c r="P1227" s="101" t="n">
        <v>8507.83</v>
      </c>
      <c r="Q1227" s="101"/>
      <c r="R1227" s="101"/>
      <c r="S1227" s="101"/>
      <c r="T1227" s="101"/>
      <c r="U1227" s="101"/>
      <c r="V1227" s="101"/>
      <c r="W1227" s="101"/>
      <c r="X1227" s="101"/>
      <c r="Y1227" s="101"/>
      <c r="Z1227" s="101"/>
      <c r="AA1227" s="101"/>
    </row>
    <row r="1228" customFormat="false" ht="15.75" hidden="false" customHeight="true" outlineLevel="0" collapsed="false">
      <c r="A1228" s="101"/>
      <c r="B1228" s="101" t="n">
        <v>31</v>
      </c>
      <c r="C1228" s="101" t="n">
        <v>71</v>
      </c>
      <c r="D1228" s="101" t="n">
        <v>40</v>
      </c>
      <c r="E1228" s="101" t="n">
        <v>111</v>
      </c>
      <c r="F1228" s="101" t="s">
        <v>262</v>
      </c>
      <c r="G1228" s="101" t="str">
        <f aca="false">E1228&amp;""&amp;F1228</f>
        <v>111Zr</v>
      </c>
      <c r="H1228" s="101" t="n">
        <v>-37560.01</v>
      </c>
      <c r="I1228" s="101" t="n">
        <v>2745.01</v>
      </c>
      <c r="J1228" s="101"/>
      <c r="K1228" s="101" t="n">
        <v>7510.01</v>
      </c>
      <c r="L1228" s="101"/>
      <c r="M1228" s="101" t="n">
        <v>11316.01</v>
      </c>
      <c r="N1228" s="101" t="n">
        <v>22378.01</v>
      </c>
      <c r="O1228" s="101" t="n">
        <v>-11085.01</v>
      </c>
      <c r="P1228" s="101"/>
      <c r="Q1228" s="101" t="n">
        <v>6505.01</v>
      </c>
      <c r="R1228" s="101"/>
      <c r="S1228" s="101"/>
      <c r="T1228" s="101"/>
      <c r="U1228" s="101"/>
      <c r="V1228" s="101"/>
      <c r="W1228" s="101"/>
      <c r="X1228" s="101"/>
      <c r="Y1228" s="101"/>
      <c r="Z1228" s="101"/>
      <c r="AA1228" s="101"/>
    </row>
    <row r="1229" customFormat="false" ht="15.75" hidden="false" customHeight="true" outlineLevel="0" collapsed="false">
      <c r="A1229" s="101"/>
      <c r="B1229" s="101" t="n">
        <v>29</v>
      </c>
      <c r="C1229" s="101" t="n">
        <v>70</v>
      </c>
      <c r="D1229" s="101" t="n">
        <v>41</v>
      </c>
      <c r="E1229" s="101" t="n">
        <v>111</v>
      </c>
      <c r="F1229" s="101" t="s">
        <v>263</v>
      </c>
      <c r="G1229" s="101" t="str">
        <f aca="false">E1229&amp;""&amp;F1229</f>
        <v>111Nb</v>
      </c>
      <c r="H1229" s="101" t="n">
        <v>-48875.01</v>
      </c>
      <c r="I1229" s="101" t="n">
        <v>4811.01</v>
      </c>
      <c r="J1229" s="101" t="n">
        <v>13278.01</v>
      </c>
      <c r="K1229" s="101" t="n">
        <v>8398.01</v>
      </c>
      <c r="L1229" s="101" t="n">
        <v>30253.01</v>
      </c>
      <c r="M1229" s="101" t="n">
        <v>11062.01</v>
      </c>
      <c r="N1229" s="101" t="n">
        <v>20147.01</v>
      </c>
      <c r="O1229" s="101" t="n">
        <v>-8936.01</v>
      </c>
      <c r="P1229" s="101"/>
      <c r="Q1229" s="101" t="n">
        <v>7602.01</v>
      </c>
      <c r="R1229" s="101"/>
      <c r="S1229" s="101"/>
      <c r="T1229" s="101"/>
      <c r="U1229" s="101"/>
      <c r="V1229" s="101"/>
      <c r="W1229" s="101"/>
      <c r="X1229" s="101"/>
      <c r="Y1229" s="101"/>
      <c r="Z1229" s="101"/>
      <c r="AA1229" s="101"/>
    </row>
    <row r="1230" customFormat="false" ht="15.75" hidden="false" customHeight="true" outlineLevel="0" collapsed="false">
      <c r="A1230" s="101"/>
      <c r="B1230" s="101" t="n">
        <v>27</v>
      </c>
      <c r="C1230" s="101" t="n">
        <v>69</v>
      </c>
      <c r="D1230" s="101" t="n">
        <v>42</v>
      </c>
      <c r="E1230" s="101" t="n">
        <v>111</v>
      </c>
      <c r="F1230" s="101" t="s">
        <v>264</v>
      </c>
      <c r="G1230" s="101" t="str">
        <f aca="false">E1230&amp;""&amp;F1230</f>
        <v>111Mo</v>
      </c>
      <c r="H1230" s="101" t="n">
        <v>-59937.674</v>
      </c>
      <c r="I1230" s="101" t="n">
        <v>3459.88</v>
      </c>
      <c r="J1230" s="101" t="n">
        <v>15091.01</v>
      </c>
      <c r="K1230" s="101" t="n">
        <v>9407.84</v>
      </c>
      <c r="L1230" s="101" t="n">
        <v>28323.01</v>
      </c>
      <c r="M1230" s="101" t="n">
        <v>9084.861</v>
      </c>
      <c r="N1230" s="101" t="n">
        <v>16845.51</v>
      </c>
      <c r="O1230" s="101" t="n">
        <v>-8094.01</v>
      </c>
      <c r="P1230" s="101" t="n">
        <v>-24341.01</v>
      </c>
      <c r="Q1230" s="101" t="n">
        <v>3023.45</v>
      </c>
      <c r="R1230" s="101"/>
      <c r="S1230" s="101"/>
      <c r="T1230" s="101"/>
      <c r="U1230" s="101"/>
      <c r="V1230" s="101"/>
      <c r="W1230" s="101"/>
      <c r="X1230" s="101"/>
      <c r="Y1230" s="101"/>
      <c r="Z1230" s="101"/>
      <c r="AA1230" s="101"/>
    </row>
    <row r="1231" customFormat="false" ht="15.75" hidden="false" customHeight="true" outlineLevel="0" collapsed="false">
      <c r="A1231" s="101"/>
      <c r="B1231" s="101" t="n">
        <v>25</v>
      </c>
      <c r="C1231" s="101" t="n">
        <v>68</v>
      </c>
      <c r="D1231" s="101" t="n">
        <v>43</v>
      </c>
      <c r="E1231" s="101" t="n">
        <v>111</v>
      </c>
      <c r="F1231" s="101" t="s">
        <v>265</v>
      </c>
      <c r="G1231" s="101" t="str">
        <f aca="false">E1231&amp;""&amp;F1231</f>
        <v>111Tc</v>
      </c>
      <c r="H1231" s="101" t="n">
        <v>-69022.535</v>
      </c>
      <c r="I1231" s="101" t="n">
        <v>6061.41</v>
      </c>
      <c r="J1231" s="101" t="n">
        <v>11762.39</v>
      </c>
      <c r="K1231" s="101" t="n">
        <v>10884.44</v>
      </c>
      <c r="L1231" s="101" t="n">
        <v>26980.54</v>
      </c>
      <c r="M1231" s="101" t="n">
        <v>7760.649</v>
      </c>
      <c r="N1231" s="101" t="n">
        <v>13282.12</v>
      </c>
      <c r="O1231" s="101" t="n">
        <v>-7727.35</v>
      </c>
      <c r="P1231" s="101" t="n">
        <v>-24176.01</v>
      </c>
      <c r="Q1231" s="101" t="n">
        <v>2976.72</v>
      </c>
      <c r="R1231" s="101"/>
      <c r="S1231" s="101"/>
      <c r="T1231" s="101"/>
      <c r="U1231" s="101"/>
      <c r="V1231" s="101"/>
      <c r="W1231" s="101"/>
      <c r="X1231" s="101"/>
      <c r="Y1231" s="101"/>
      <c r="Z1231" s="101"/>
      <c r="AA1231" s="101"/>
    </row>
    <row r="1232" customFormat="false" ht="15.75" hidden="false" customHeight="true" outlineLevel="0" collapsed="false">
      <c r="A1232" s="101"/>
      <c r="B1232" s="101" t="n">
        <v>23</v>
      </c>
      <c r="C1232" s="101" t="n">
        <v>67</v>
      </c>
      <c r="D1232" s="101" t="n">
        <v>44</v>
      </c>
      <c r="E1232" s="101" t="n">
        <v>111</v>
      </c>
      <c r="F1232" s="101" t="s">
        <v>266</v>
      </c>
      <c r="G1232" s="101" t="str">
        <f aca="false">E1232&amp;""&amp;F1232</f>
        <v>111Ru</v>
      </c>
      <c r="H1232" s="101" t="n">
        <v>-76783.184</v>
      </c>
      <c r="I1232" s="101" t="n">
        <v>4783.93</v>
      </c>
      <c r="J1232" s="101" t="n">
        <v>13039.71</v>
      </c>
      <c r="K1232" s="101" t="n">
        <v>12189.47</v>
      </c>
      <c r="L1232" s="101" t="n">
        <v>24688.66</v>
      </c>
      <c r="M1232" s="101" t="n">
        <v>5521.474</v>
      </c>
      <c r="N1232" s="101" t="n">
        <v>9203.33</v>
      </c>
      <c r="O1232" s="101" t="n">
        <v>-6650.19</v>
      </c>
      <c r="P1232" s="101" t="n">
        <v>-19523.04</v>
      </c>
      <c r="Q1232" s="101" t="n">
        <v>-2025.52</v>
      </c>
      <c r="R1232" s="101"/>
      <c r="S1232" s="101"/>
      <c r="T1232" s="101"/>
      <c r="U1232" s="101"/>
      <c r="V1232" s="101"/>
      <c r="W1232" s="101"/>
      <c r="X1232" s="101"/>
      <c r="Y1232" s="101"/>
      <c r="Z1232" s="101"/>
      <c r="AA1232" s="101"/>
    </row>
    <row r="1233" customFormat="false" ht="15.75" hidden="false" customHeight="true" outlineLevel="0" collapsed="false">
      <c r="A1233" s="101"/>
      <c r="B1233" s="101" t="n">
        <v>21</v>
      </c>
      <c r="C1233" s="101" t="n">
        <v>66</v>
      </c>
      <c r="D1233" s="101" t="n">
        <v>45</v>
      </c>
      <c r="E1233" s="101" t="n">
        <v>111</v>
      </c>
      <c r="F1233" s="101" t="s">
        <v>267</v>
      </c>
      <c r="G1233" s="101" t="str">
        <f aca="false">E1233&amp;""&amp;F1233</f>
        <v>111Rh</v>
      </c>
      <c r="H1233" s="101" t="n">
        <v>-82304.658</v>
      </c>
      <c r="I1233" s="101" t="n">
        <v>7547</v>
      </c>
      <c r="J1233" s="101" t="n">
        <v>9523.05</v>
      </c>
      <c r="K1233" s="101" t="n">
        <v>13447.37</v>
      </c>
      <c r="L1233" s="101" t="n">
        <v>22601.87</v>
      </c>
      <c r="M1233" s="101" t="n">
        <v>3681.852</v>
      </c>
      <c r="N1233" s="101" t="n">
        <v>5911.62</v>
      </c>
      <c r="O1233" s="101" t="n">
        <v>-5981.67</v>
      </c>
      <c r="P1233" s="101" t="n">
        <v>-18561.19</v>
      </c>
      <c r="Q1233" s="101" t="n">
        <v>-2044.45</v>
      </c>
      <c r="R1233" s="101"/>
      <c r="S1233" s="101"/>
      <c r="T1233" s="101"/>
      <c r="U1233" s="101"/>
      <c r="V1233" s="101"/>
      <c r="W1233" s="101"/>
      <c r="X1233" s="101"/>
      <c r="Y1233" s="101"/>
      <c r="Z1233" s="101"/>
      <c r="AA1233" s="101"/>
    </row>
    <row r="1234" customFormat="false" ht="15.75" hidden="false" customHeight="true" outlineLevel="0" collapsed="false">
      <c r="A1234" s="101"/>
      <c r="B1234" s="101" t="n">
        <v>19</v>
      </c>
      <c r="C1234" s="101" t="n">
        <v>65</v>
      </c>
      <c r="D1234" s="101" t="n">
        <v>46</v>
      </c>
      <c r="E1234" s="101" t="n">
        <v>111</v>
      </c>
      <c r="F1234" s="101" t="s">
        <v>268</v>
      </c>
      <c r="G1234" s="101" t="str">
        <f aca="false">E1234&amp;""&amp;F1234</f>
        <v>111Pd</v>
      </c>
      <c r="H1234" s="101" t="n">
        <v>-85986.51</v>
      </c>
      <c r="I1234" s="101" t="n">
        <v>5726.3</v>
      </c>
      <c r="J1234" s="101" t="n">
        <v>10446.5</v>
      </c>
      <c r="K1234" s="101" t="n">
        <v>14522.51</v>
      </c>
      <c r="L1234" s="101" t="n">
        <v>19828.1</v>
      </c>
      <c r="M1234" s="101" t="n">
        <v>2229.769</v>
      </c>
      <c r="N1234" s="101" t="n">
        <v>3266.57</v>
      </c>
      <c r="O1234" s="101" t="n">
        <v>-4550.93</v>
      </c>
      <c r="P1234" s="101" t="n">
        <v>-13204.91</v>
      </c>
      <c r="Q1234" s="101" t="n">
        <v>-6600.07</v>
      </c>
      <c r="R1234" s="101"/>
      <c r="S1234" s="101"/>
      <c r="T1234" s="101"/>
      <c r="U1234" s="101"/>
      <c r="V1234" s="101"/>
      <c r="W1234" s="101"/>
      <c r="X1234" s="101"/>
      <c r="Y1234" s="101"/>
      <c r="Z1234" s="101"/>
      <c r="AA1234" s="101"/>
    </row>
    <row r="1235" customFormat="false" ht="15.75" hidden="false" customHeight="true" outlineLevel="0" collapsed="false">
      <c r="A1235" s="101"/>
      <c r="B1235" s="101" t="n">
        <v>17</v>
      </c>
      <c r="C1235" s="101" t="n">
        <v>64</v>
      </c>
      <c r="D1235" s="101" t="n">
        <v>47</v>
      </c>
      <c r="E1235" s="101" t="n">
        <v>111</v>
      </c>
      <c r="F1235" s="101" t="s">
        <v>269</v>
      </c>
      <c r="G1235" s="101" t="str">
        <f aca="false">E1235&amp;""&amp;F1235</f>
        <v>111Ag</v>
      </c>
      <c r="H1235" s="101" t="n">
        <v>-88216.279</v>
      </c>
      <c r="I1235" s="101" t="n">
        <v>8829.84</v>
      </c>
      <c r="J1235" s="101" t="n">
        <v>7173.72</v>
      </c>
      <c r="K1235" s="101" t="n">
        <v>15639.03</v>
      </c>
      <c r="L1235" s="101" t="n">
        <v>17794.29</v>
      </c>
      <c r="M1235" s="101" t="n">
        <v>1036.8</v>
      </c>
      <c r="N1235" s="101" t="n">
        <v>174.62</v>
      </c>
      <c r="O1235" s="101" t="n">
        <v>-3777.34</v>
      </c>
      <c r="P1235" s="101" t="n">
        <v>-12676.27</v>
      </c>
      <c r="Q1235" s="101" t="n">
        <v>-5938.83</v>
      </c>
      <c r="R1235" s="101"/>
      <c r="S1235" s="101"/>
      <c r="T1235" s="101"/>
      <c r="U1235" s="101"/>
      <c r="V1235" s="101"/>
      <c r="W1235" s="101"/>
      <c r="X1235" s="101"/>
      <c r="Y1235" s="101"/>
      <c r="Z1235" s="101"/>
      <c r="AA1235" s="101"/>
    </row>
    <row r="1236" customFormat="false" ht="15.75" hidden="false" customHeight="true" outlineLevel="0" collapsed="false">
      <c r="A1236" s="101"/>
      <c r="B1236" s="101" t="n">
        <v>15</v>
      </c>
      <c r="C1236" s="101" t="n">
        <v>63</v>
      </c>
      <c r="D1236" s="101" t="n">
        <v>48</v>
      </c>
      <c r="E1236" s="101" t="n">
        <v>111</v>
      </c>
      <c r="F1236" s="101" t="s">
        <v>270</v>
      </c>
      <c r="G1236" s="101" t="str">
        <f aca="false">E1236&amp;""&amp;F1236</f>
        <v>111Cd</v>
      </c>
      <c r="H1236" s="101" t="n">
        <v>-89253.079</v>
      </c>
      <c r="I1236" s="101" t="n">
        <v>6975.63</v>
      </c>
      <c r="J1236" s="101" t="n">
        <v>9084.29</v>
      </c>
      <c r="K1236" s="101" t="n">
        <v>16891.35</v>
      </c>
      <c r="L1236" s="101" t="n">
        <v>16224.39</v>
      </c>
      <c r="M1236" s="101" t="n">
        <v>-862.178</v>
      </c>
      <c r="N1236" s="101" t="n">
        <v>-3313.56</v>
      </c>
      <c r="O1236" s="101" t="n">
        <v>-3305.48</v>
      </c>
      <c r="P1236" s="101" t="n">
        <v>-8210.52</v>
      </c>
      <c r="Q1236" s="101" t="n">
        <v>-10853.63</v>
      </c>
      <c r="R1236" s="101"/>
      <c r="S1236" s="101"/>
      <c r="T1236" s="101"/>
      <c r="U1236" s="101"/>
      <c r="V1236" s="101"/>
      <c r="W1236" s="101"/>
      <c r="X1236" s="101"/>
      <c r="Y1236" s="101"/>
      <c r="Z1236" s="101"/>
      <c r="AA1236" s="101"/>
    </row>
    <row r="1237" customFormat="false" ht="15.75" hidden="false" customHeight="true" outlineLevel="0" collapsed="false">
      <c r="A1237" s="101"/>
      <c r="B1237" s="101" t="n">
        <v>13</v>
      </c>
      <c r="C1237" s="101" t="n">
        <v>62</v>
      </c>
      <c r="D1237" s="101" t="n">
        <v>49</v>
      </c>
      <c r="E1237" s="101" t="n">
        <v>111</v>
      </c>
      <c r="F1237" s="101" t="s">
        <v>271</v>
      </c>
      <c r="G1237" s="101" t="str">
        <f aca="false">E1237&amp;""&amp;F1237</f>
        <v>111In</v>
      </c>
      <c r="H1237" s="101" t="n">
        <v>-88390.901</v>
      </c>
      <c r="I1237" s="101" t="n">
        <v>9991.45</v>
      </c>
      <c r="J1237" s="101" t="n">
        <v>5331.11</v>
      </c>
      <c r="K1237" s="101" t="n">
        <v>18045.6</v>
      </c>
      <c r="L1237" s="101" t="n">
        <v>14248.96</v>
      </c>
      <c r="M1237" s="101" t="n">
        <v>-2451.383</v>
      </c>
      <c r="N1237" s="101" t="n">
        <v>-7554.17</v>
      </c>
      <c r="O1237" s="101" t="n">
        <v>-2409.22</v>
      </c>
      <c r="P1237" s="101" t="n">
        <v>-8222.11</v>
      </c>
      <c r="Q1237" s="101" t="n">
        <v>-10620.24</v>
      </c>
      <c r="R1237" s="101"/>
      <c r="S1237" s="101"/>
      <c r="T1237" s="101"/>
      <c r="U1237" s="101"/>
      <c r="V1237" s="101"/>
      <c r="W1237" s="101"/>
      <c r="X1237" s="101"/>
      <c r="Y1237" s="101"/>
      <c r="Z1237" s="101"/>
      <c r="AA1237" s="101"/>
    </row>
    <row r="1238" customFormat="false" ht="15.75" hidden="false" customHeight="true" outlineLevel="0" collapsed="false">
      <c r="A1238" s="101"/>
      <c r="B1238" s="101" t="n">
        <v>11</v>
      </c>
      <c r="C1238" s="101" t="n">
        <v>61</v>
      </c>
      <c r="D1238" s="101" t="n">
        <v>50</v>
      </c>
      <c r="E1238" s="101" t="n">
        <v>111</v>
      </c>
      <c r="F1238" s="101" t="s">
        <v>214</v>
      </c>
      <c r="G1238" s="101" t="str">
        <f aca="false">E1238&amp;""&amp;F1238</f>
        <v>111Sn</v>
      </c>
      <c r="H1238" s="101" t="n">
        <v>-85939.518</v>
      </c>
      <c r="I1238" s="101" t="n">
        <v>8168.85</v>
      </c>
      <c r="J1238" s="101" t="n">
        <v>6757.72</v>
      </c>
      <c r="K1238" s="101" t="n">
        <v>19451.24</v>
      </c>
      <c r="L1238" s="101" t="n">
        <v>12013.1</v>
      </c>
      <c r="M1238" s="101" t="n">
        <v>-5102.783</v>
      </c>
      <c r="N1238" s="101" t="n">
        <v>-12352.04</v>
      </c>
      <c r="O1238" s="101" t="n">
        <v>-1374.19</v>
      </c>
      <c r="P1238" s="101" t="n">
        <v>-2879.72</v>
      </c>
      <c r="Q1238" s="101" t="n">
        <v>-16561.1</v>
      </c>
      <c r="R1238" s="101"/>
      <c r="S1238" s="101"/>
      <c r="T1238" s="101"/>
      <c r="U1238" s="101"/>
      <c r="V1238" s="101"/>
      <c r="W1238" s="101"/>
      <c r="X1238" s="101"/>
      <c r="Y1238" s="101"/>
      <c r="Z1238" s="101"/>
      <c r="AA1238" s="101"/>
    </row>
    <row r="1239" customFormat="false" ht="15.75" hidden="false" customHeight="true" outlineLevel="0" collapsed="false">
      <c r="A1239" s="101"/>
      <c r="B1239" s="101" t="n">
        <v>9</v>
      </c>
      <c r="C1239" s="101" t="n">
        <v>60</v>
      </c>
      <c r="D1239" s="101" t="n">
        <v>51</v>
      </c>
      <c r="E1239" s="101" t="n">
        <v>111</v>
      </c>
      <c r="F1239" s="101" t="s">
        <v>272</v>
      </c>
      <c r="G1239" s="101" t="str">
        <f aca="false">E1239&amp;""&amp;F1239</f>
        <v>111Sb</v>
      </c>
      <c r="H1239" s="101" t="n">
        <v>-80836.736</v>
      </c>
      <c r="I1239" s="101" t="n">
        <v>11458.32</v>
      </c>
      <c r="J1239" s="101" t="n">
        <v>2283.72</v>
      </c>
      <c r="K1239" s="101" t="n">
        <v>20728.32</v>
      </c>
      <c r="L1239" s="101" t="n">
        <v>8926.75</v>
      </c>
      <c r="M1239" s="101" t="n">
        <v>-7249.259</v>
      </c>
      <c r="N1239" s="101" t="n">
        <v>-15882.93</v>
      </c>
      <c r="O1239" s="101" t="n">
        <v>302.6</v>
      </c>
      <c r="P1239" s="101" t="n">
        <v>-1654.94</v>
      </c>
      <c r="Q1239" s="101" t="n">
        <v>-16678.23</v>
      </c>
      <c r="R1239" s="101"/>
      <c r="S1239" s="101"/>
      <c r="T1239" s="101"/>
      <c r="U1239" s="101"/>
      <c r="V1239" s="101"/>
      <c r="W1239" s="101"/>
      <c r="X1239" s="101"/>
      <c r="Y1239" s="101"/>
      <c r="Z1239" s="101"/>
      <c r="AA1239" s="101"/>
    </row>
    <row r="1240" customFormat="false" ht="15.75" hidden="false" customHeight="true" outlineLevel="0" collapsed="false">
      <c r="A1240" s="101"/>
      <c r="B1240" s="101" t="n">
        <v>7</v>
      </c>
      <c r="C1240" s="101" t="n">
        <v>59</v>
      </c>
      <c r="D1240" s="101" t="n">
        <v>52</v>
      </c>
      <c r="E1240" s="101" t="n">
        <v>111</v>
      </c>
      <c r="F1240" s="101" t="s">
        <v>273</v>
      </c>
      <c r="G1240" s="101" t="str">
        <f aca="false">E1240&amp;""&amp;F1240</f>
        <v>111Te</v>
      </c>
      <c r="H1240" s="101" t="n">
        <v>-73587.477</v>
      </c>
      <c r="I1240" s="101" t="n">
        <v>9428.97</v>
      </c>
      <c r="J1240" s="101" t="n">
        <v>3426.71</v>
      </c>
      <c r="K1240" s="101" t="n">
        <v>22014.72</v>
      </c>
      <c r="L1240" s="101" t="n">
        <v>5534.5</v>
      </c>
      <c r="M1240" s="101" t="n">
        <v>-8633.669</v>
      </c>
      <c r="N1240" s="101" t="n">
        <v>-19194.94</v>
      </c>
      <c r="O1240" s="101" t="n">
        <v>2499.83</v>
      </c>
      <c r="P1240" s="101" t="n">
        <v>4965.54</v>
      </c>
      <c r="Q1240" s="101" t="n">
        <v>-21194.62</v>
      </c>
      <c r="R1240" s="101"/>
      <c r="S1240" s="101"/>
      <c r="T1240" s="101"/>
      <c r="U1240" s="101"/>
      <c r="V1240" s="101"/>
      <c r="W1240" s="101"/>
      <c r="X1240" s="101"/>
      <c r="Y1240" s="101"/>
      <c r="Z1240" s="101"/>
      <c r="AA1240" s="101"/>
    </row>
    <row r="1241" customFormat="false" ht="15.75" hidden="false" customHeight="true" outlineLevel="0" collapsed="false">
      <c r="A1241" s="101"/>
      <c r="B1241" s="101" t="n">
        <v>5</v>
      </c>
      <c r="C1241" s="101" t="n">
        <v>58</v>
      </c>
      <c r="D1241" s="101" t="n">
        <v>53</v>
      </c>
      <c r="E1241" s="101" t="n">
        <v>111</v>
      </c>
      <c r="F1241" s="101" t="s">
        <v>274</v>
      </c>
      <c r="G1241" s="101" t="str">
        <f aca="false">E1241&amp;""&amp;F1241</f>
        <v>111I</v>
      </c>
      <c r="H1241" s="101" t="n">
        <v>-64953.808</v>
      </c>
      <c r="I1241" s="101" t="n">
        <v>12560.95</v>
      </c>
      <c r="J1241" s="101" t="n">
        <v>12.96</v>
      </c>
      <c r="K1241" s="101" t="n">
        <v>23423.26</v>
      </c>
      <c r="L1241" s="101" t="n">
        <v>3280.7</v>
      </c>
      <c r="M1241" s="101" t="n">
        <v>-10561.271</v>
      </c>
      <c r="N1241" s="101"/>
      <c r="O1241" s="101" t="n">
        <v>3274.5</v>
      </c>
      <c r="P1241" s="101" t="n">
        <v>5206.95</v>
      </c>
      <c r="Q1241" s="101" t="n">
        <v>-21106.54</v>
      </c>
      <c r="R1241" s="101"/>
      <c r="S1241" s="101"/>
      <c r="T1241" s="101"/>
      <c r="U1241" s="101"/>
      <c r="V1241" s="101"/>
      <c r="W1241" s="101"/>
      <c r="X1241" s="101"/>
      <c r="Y1241" s="101"/>
      <c r="Z1241" s="101"/>
      <c r="AA1241" s="101"/>
    </row>
    <row r="1242" customFormat="false" ht="15.75" hidden="false" customHeight="true" outlineLevel="0" collapsed="false">
      <c r="A1242" s="101"/>
      <c r="B1242" s="101" t="n">
        <v>3</v>
      </c>
      <c r="C1242" s="101" t="n">
        <v>57</v>
      </c>
      <c r="D1242" s="101" t="n">
        <v>54</v>
      </c>
      <c r="E1242" s="101" t="n">
        <v>111</v>
      </c>
      <c r="F1242" s="101" t="s">
        <v>275</v>
      </c>
      <c r="G1242" s="101" t="str">
        <f aca="false">E1242&amp;""&amp;F1242</f>
        <v>111Xe</v>
      </c>
      <c r="H1242" s="101" t="n">
        <v>-54392.537</v>
      </c>
      <c r="I1242" s="101" t="n">
        <v>10545.27</v>
      </c>
      <c r="J1242" s="101" t="n">
        <v>1217.33</v>
      </c>
      <c r="K1242" s="101" t="n">
        <v>24365.54</v>
      </c>
      <c r="L1242" s="101" t="n">
        <v>1255.09</v>
      </c>
      <c r="M1242" s="101"/>
      <c r="N1242" s="101"/>
      <c r="O1242" s="101" t="n">
        <v>3718.88</v>
      </c>
      <c r="P1242" s="101" t="n">
        <v>10548.32</v>
      </c>
      <c r="Q1242" s="101"/>
      <c r="R1242" s="101"/>
      <c r="S1242" s="101"/>
      <c r="T1242" s="101"/>
      <c r="U1242" s="101"/>
      <c r="V1242" s="101"/>
      <c r="W1242" s="101"/>
      <c r="X1242" s="101"/>
      <c r="Y1242" s="101"/>
      <c r="Z1242" s="101"/>
      <c r="AA1242" s="101"/>
    </row>
    <row r="1243" customFormat="false" ht="15.75" hidden="false" customHeight="true" outlineLevel="0" collapsed="false">
      <c r="A1243" s="101"/>
      <c r="B1243" s="101" t="n">
        <v>32</v>
      </c>
      <c r="C1243" s="101" t="n">
        <v>72</v>
      </c>
      <c r="D1243" s="101" t="n">
        <v>40</v>
      </c>
      <c r="E1243" s="101" t="n">
        <v>112</v>
      </c>
      <c r="F1243" s="101" t="s">
        <v>262</v>
      </c>
      <c r="G1243" s="101" t="str">
        <f aca="false">E1243&amp;""&amp;F1243</f>
        <v>112Zr</v>
      </c>
      <c r="H1243" s="101" t="n">
        <v>-33810.01</v>
      </c>
      <c r="I1243" s="101" t="n">
        <v>4322.01</v>
      </c>
      <c r="J1243" s="101"/>
      <c r="K1243" s="101" t="n">
        <v>7067.01</v>
      </c>
      <c r="L1243" s="101"/>
      <c r="M1243" s="101" t="n">
        <v>10463.01</v>
      </c>
      <c r="N1243" s="101" t="n">
        <v>23653.01</v>
      </c>
      <c r="O1243" s="101"/>
      <c r="P1243" s="101"/>
      <c r="Q1243" s="101" t="n">
        <v>6994.01</v>
      </c>
      <c r="R1243" s="101"/>
      <c r="S1243" s="101"/>
      <c r="T1243" s="101"/>
      <c r="U1243" s="101"/>
      <c r="V1243" s="101"/>
      <c r="W1243" s="101"/>
      <c r="X1243" s="101"/>
      <c r="Y1243" s="101"/>
      <c r="Z1243" s="101"/>
      <c r="AA1243" s="101"/>
    </row>
    <row r="1244" customFormat="false" ht="15.75" hidden="false" customHeight="true" outlineLevel="0" collapsed="false">
      <c r="A1244" s="101"/>
      <c r="B1244" s="101" t="n">
        <v>30</v>
      </c>
      <c r="C1244" s="101" t="n">
        <v>71</v>
      </c>
      <c r="D1244" s="101" t="n">
        <v>41</v>
      </c>
      <c r="E1244" s="101" t="n">
        <v>112</v>
      </c>
      <c r="F1244" s="101" t="s">
        <v>263</v>
      </c>
      <c r="G1244" s="101" t="str">
        <f aca="false">E1244&amp;""&amp;F1244</f>
        <v>112Nb</v>
      </c>
      <c r="H1244" s="101" t="n">
        <v>-44274.01</v>
      </c>
      <c r="I1244" s="101" t="n">
        <v>3470.01</v>
      </c>
      <c r="J1244" s="101" t="n">
        <v>14003.01</v>
      </c>
      <c r="K1244" s="101" t="n">
        <v>8281.01</v>
      </c>
      <c r="L1244" s="101"/>
      <c r="M1244" s="101" t="n">
        <v>13190.01</v>
      </c>
      <c r="N1244" s="101" t="n">
        <v>20981.01</v>
      </c>
      <c r="O1244" s="101" t="n">
        <v>-9402.01</v>
      </c>
      <c r="P1244" s="101"/>
      <c r="Q1244" s="101" t="n">
        <v>7592.01</v>
      </c>
      <c r="R1244" s="101"/>
      <c r="S1244" s="101"/>
      <c r="T1244" s="101"/>
      <c r="U1244" s="101"/>
      <c r="V1244" s="101"/>
      <c r="W1244" s="101"/>
      <c r="X1244" s="101"/>
      <c r="Y1244" s="101"/>
      <c r="Z1244" s="101"/>
      <c r="AA1244" s="101"/>
    </row>
    <row r="1245" customFormat="false" ht="15.75" hidden="false" customHeight="true" outlineLevel="0" collapsed="false">
      <c r="A1245" s="101"/>
      <c r="B1245" s="101" t="n">
        <v>28</v>
      </c>
      <c r="C1245" s="101" t="n">
        <v>70</v>
      </c>
      <c r="D1245" s="101" t="n">
        <v>42</v>
      </c>
      <c r="E1245" s="101" t="n">
        <v>112</v>
      </c>
      <c r="F1245" s="101" t="s">
        <v>264</v>
      </c>
      <c r="G1245" s="101" t="str">
        <f aca="false">E1245&amp;""&amp;F1245</f>
        <v>112Mo</v>
      </c>
      <c r="H1245" s="101" t="n">
        <v>-57464.01</v>
      </c>
      <c r="I1245" s="101" t="n">
        <v>5598.01</v>
      </c>
      <c r="J1245" s="101" t="n">
        <v>15877.01</v>
      </c>
      <c r="K1245" s="101" t="n">
        <v>9057.01</v>
      </c>
      <c r="L1245" s="101" t="n">
        <v>29156.01</v>
      </c>
      <c r="M1245" s="101" t="n">
        <v>7791.01</v>
      </c>
      <c r="N1245" s="101" t="n">
        <v>18165.01</v>
      </c>
      <c r="O1245" s="101" t="n">
        <v>-8536.01</v>
      </c>
      <c r="P1245" s="101" t="n">
        <v>-27193.01</v>
      </c>
      <c r="Q1245" s="101" t="n">
        <v>3487.01</v>
      </c>
      <c r="R1245" s="101"/>
      <c r="S1245" s="101"/>
      <c r="T1245" s="101"/>
      <c r="U1245" s="101"/>
      <c r="V1245" s="101"/>
      <c r="W1245" s="101"/>
      <c r="X1245" s="101"/>
      <c r="Y1245" s="101"/>
      <c r="Z1245" s="101"/>
      <c r="AA1245" s="101"/>
    </row>
    <row r="1246" customFormat="false" ht="15.75" hidden="false" customHeight="true" outlineLevel="0" collapsed="false">
      <c r="A1246" s="101"/>
      <c r="B1246" s="101" t="n">
        <v>26</v>
      </c>
      <c r="C1246" s="101" t="n">
        <v>69</v>
      </c>
      <c r="D1246" s="101" t="n">
        <v>43</v>
      </c>
      <c r="E1246" s="101" t="n">
        <v>112</v>
      </c>
      <c r="F1246" s="101" t="s">
        <v>265</v>
      </c>
      <c r="G1246" s="101" t="str">
        <f aca="false">E1246&amp;""&amp;F1246</f>
        <v>112Tc</v>
      </c>
      <c r="H1246" s="101" t="n">
        <v>-65255.055</v>
      </c>
      <c r="I1246" s="101" t="n">
        <v>4303.84</v>
      </c>
      <c r="J1246" s="101" t="n">
        <v>12606.35</v>
      </c>
      <c r="K1246" s="101" t="n">
        <v>10365.25</v>
      </c>
      <c r="L1246" s="101" t="n">
        <v>27697.01</v>
      </c>
      <c r="M1246" s="101" t="n">
        <v>10373.656</v>
      </c>
      <c r="N1246" s="101" t="n">
        <v>14477.83</v>
      </c>
      <c r="O1246" s="101" t="n">
        <v>-8134.01</v>
      </c>
      <c r="P1246" s="101" t="n">
        <v>-23669.01</v>
      </c>
      <c r="Q1246" s="101" t="n">
        <v>3456.81</v>
      </c>
      <c r="R1246" s="101"/>
      <c r="S1246" s="101"/>
      <c r="T1246" s="101"/>
      <c r="U1246" s="101"/>
      <c r="V1246" s="101"/>
      <c r="W1246" s="101"/>
      <c r="X1246" s="101"/>
      <c r="Y1246" s="101"/>
      <c r="Z1246" s="101"/>
      <c r="AA1246" s="101"/>
    </row>
    <row r="1247" customFormat="false" ht="15.75" hidden="false" customHeight="true" outlineLevel="0" collapsed="false">
      <c r="A1247" s="101"/>
      <c r="B1247" s="101" t="n">
        <v>24</v>
      </c>
      <c r="C1247" s="101" t="n">
        <v>68</v>
      </c>
      <c r="D1247" s="101" t="n">
        <v>44</v>
      </c>
      <c r="E1247" s="101" t="n">
        <v>112</v>
      </c>
      <c r="F1247" s="101" t="s">
        <v>266</v>
      </c>
      <c r="G1247" s="101" t="str">
        <f aca="false">E1247&amp;""&amp;F1247</f>
        <v>112Ru</v>
      </c>
      <c r="H1247" s="101" t="n">
        <v>-75628.711</v>
      </c>
      <c r="I1247" s="101" t="n">
        <v>6916.84</v>
      </c>
      <c r="J1247" s="101" t="n">
        <v>13895.15</v>
      </c>
      <c r="K1247" s="101" t="n">
        <v>11700.77</v>
      </c>
      <c r="L1247" s="101" t="n">
        <v>25657.54</v>
      </c>
      <c r="M1247" s="101" t="n">
        <v>4104.174</v>
      </c>
      <c r="N1247" s="101" t="n">
        <v>10693.12</v>
      </c>
      <c r="O1247" s="101" t="n">
        <v>-7291.28</v>
      </c>
      <c r="P1247" s="101" t="n">
        <v>-22980.01</v>
      </c>
      <c r="Q1247" s="101" t="n">
        <v>-1395.37</v>
      </c>
      <c r="R1247" s="101"/>
      <c r="S1247" s="101"/>
      <c r="T1247" s="101"/>
      <c r="U1247" s="101"/>
      <c r="V1247" s="101"/>
      <c r="W1247" s="101"/>
      <c r="X1247" s="101"/>
      <c r="Y1247" s="101"/>
      <c r="Z1247" s="101"/>
      <c r="AA1247" s="101"/>
    </row>
    <row r="1248" customFormat="false" ht="15.75" hidden="false" customHeight="true" outlineLevel="0" collapsed="false">
      <c r="A1248" s="101"/>
      <c r="B1248" s="101" t="n">
        <v>22</v>
      </c>
      <c r="C1248" s="101" t="n">
        <v>67</v>
      </c>
      <c r="D1248" s="101" t="n">
        <v>45</v>
      </c>
      <c r="E1248" s="101" t="n">
        <v>112</v>
      </c>
      <c r="F1248" s="101" t="s">
        <v>267</v>
      </c>
      <c r="G1248" s="101" t="str">
        <f aca="false">E1248&amp;""&amp;F1248</f>
        <v>112Rh</v>
      </c>
      <c r="H1248" s="101" t="n">
        <v>-79732.885</v>
      </c>
      <c r="I1248" s="101" t="n">
        <v>5499.54</v>
      </c>
      <c r="J1248" s="101" t="n">
        <v>10238.67</v>
      </c>
      <c r="K1248" s="101" t="n">
        <v>13046.54</v>
      </c>
      <c r="L1248" s="101" t="n">
        <v>23278.39</v>
      </c>
      <c r="M1248" s="101" t="n">
        <v>6588.945</v>
      </c>
      <c r="N1248" s="101" t="n">
        <v>6850.83</v>
      </c>
      <c r="O1248" s="101" t="n">
        <v>-6237.06</v>
      </c>
      <c r="P1248" s="101" t="n">
        <v>-17999.32</v>
      </c>
      <c r="Q1248" s="101" t="n">
        <v>-1817.69</v>
      </c>
      <c r="R1248" s="101"/>
      <c r="S1248" s="101"/>
      <c r="T1248" s="101"/>
      <c r="U1248" s="101"/>
      <c r="V1248" s="101"/>
      <c r="W1248" s="101"/>
      <c r="X1248" s="101"/>
      <c r="Y1248" s="101"/>
      <c r="Z1248" s="101"/>
      <c r="AA1248" s="101"/>
    </row>
    <row r="1249" customFormat="false" ht="15.75" hidden="false" customHeight="true" outlineLevel="0" collapsed="false">
      <c r="A1249" s="101"/>
      <c r="B1249" s="101" t="n">
        <v>20</v>
      </c>
      <c r="C1249" s="101" t="n">
        <v>66</v>
      </c>
      <c r="D1249" s="101" t="n">
        <v>46</v>
      </c>
      <c r="E1249" s="101" t="n">
        <v>112</v>
      </c>
      <c r="F1249" s="101" t="s">
        <v>268</v>
      </c>
      <c r="G1249" s="101" t="str">
        <f aca="false">E1249&amp;""&amp;F1249</f>
        <v>112Pd</v>
      </c>
      <c r="H1249" s="101" t="n">
        <v>-86321.83</v>
      </c>
      <c r="I1249" s="101" t="n">
        <v>8406.64</v>
      </c>
      <c r="J1249" s="101" t="n">
        <v>11306.14</v>
      </c>
      <c r="K1249" s="101" t="n">
        <v>14132.94</v>
      </c>
      <c r="L1249" s="101" t="n">
        <v>20829.2</v>
      </c>
      <c r="M1249" s="101" t="n">
        <v>261.888</v>
      </c>
      <c r="N1249" s="101" t="n">
        <v>4253.98</v>
      </c>
      <c r="O1249" s="101" t="n">
        <v>-5087.43</v>
      </c>
      <c r="P1249" s="101" t="n">
        <v>-16827.62</v>
      </c>
      <c r="Q1249" s="101" t="n">
        <v>-6176.87</v>
      </c>
      <c r="R1249" s="101"/>
      <c r="S1249" s="101"/>
      <c r="T1249" s="101"/>
      <c r="U1249" s="101"/>
      <c r="V1249" s="101"/>
      <c r="W1249" s="101"/>
      <c r="X1249" s="101"/>
      <c r="Y1249" s="101"/>
      <c r="Z1249" s="101"/>
      <c r="AA1249" s="101"/>
    </row>
    <row r="1250" customFormat="false" ht="15.75" hidden="false" customHeight="true" outlineLevel="0" collapsed="false">
      <c r="A1250" s="101"/>
      <c r="B1250" s="101" t="n">
        <v>18</v>
      </c>
      <c r="C1250" s="101" t="n">
        <v>65</v>
      </c>
      <c r="D1250" s="101" t="n">
        <v>47</v>
      </c>
      <c r="E1250" s="101" t="n">
        <v>112</v>
      </c>
      <c r="F1250" s="101" t="s">
        <v>269</v>
      </c>
      <c r="G1250" s="101" t="str">
        <f aca="false">E1250&amp;""&amp;F1250</f>
        <v>112Ag</v>
      </c>
      <c r="H1250" s="101" t="n">
        <v>-86583.717</v>
      </c>
      <c r="I1250" s="101" t="n">
        <v>6438.76</v>
      </c>
      <c r="J1250" s="101" t="n">
        <v>7886.18</v>
      </c>
      <c r="K1250" s="101" t="n">
        <v>15268.59</v>
      </c>
      <c r="L1250" s="101" t="n">
        <v>18332.68</v>
      </c>
      <c r="M1250" s="101" t="n">
        <v>3992.088</v>
      </c>
      <c r="N1250" s="101" t="n">
        <v>1407.35</v>
      </c>
      <c r="O1250" s="101" t="n">
        <v>-3976.71</v>
      </c>
      <c r="P1250" s="101" t="n">
        <v>-11568.03</v>
      </c>
      <c r="Q1250" s="101" t="n">
        <v>-5401.96</v>
      </c>
      <c r="R1250" s="101"/>
      <c r="S1250" s="101"/>
      <c r="T1250" s="101"/>
      <c r="U1250" s="101"/>
      <c r="V1250" s="101"/>
      <c r="W1250" s="101"/>
      <c r="X1250" s="101"/>
      <c r="Y1250" s="101"/>
      <c r="Z1250" s="101"/>
      <c r="AA1250" s="101"/>
    </row>
    <row r="1251" customFormat="false" ht="15.75" hidden="false" customHeight="true" outlineLevel="0" collapsed="false">
      <c r="A1251" s="101"/>
      <c r="B1251" s="101" t="n">
        <v>16</v>
      </c>
      <c r="C1251" s="101" t="n">
        <v>64</v>
      </c>
      <c r="D1251" s="101" t="n">
        <v>48</v>
      </c>
      <c r="E1251" s="101" t="n">
        <v>112</v>
      </c>
      <c r="F1251" s="101" t="s">
        <v>270</v>
      </c>
      <c r="G1251" s="101" t="str">
        <f aca="false">E1251&amp;""&amp;F1251</f>
        <v>112Cd</v>
      </c>
      <c r="H1251" s="101" t="n">
        <v>-90575.805</v>
      </c>
      <c r="I1251" s="101" t="n">
        <v>9394.04</v>
      </c>
      <c r="J1251" s="101" t="n">
        <v>9648.5</v>
      </c>
      <c r="K1251" s="101" t="n">
        <v>16369.67</v>
      </c>
      <c r="L1251" s="101" t="n">
        <v>16822.22</v>
      </c>
      <c r="M1251" s="101" t="n">
        <v>-2584.734</v>
      </c>
      <c r="N1251" s="101" t="n">
        <v>-1919.82</v>
      </c>
      <c r="O1251" s="101" t="n">
        <v>-3476.36</v>
      </c>
      <c r="P1251" s="101" t="n">
        <v>-11878.27</v>
      </c>
      <c r="Q1251" s="101" t="n">
        <v>-10256.22</v>
      </c>
      <c r="R1251" s="101"/>
      <c r="S1251" s="101"/>
      <c r="T1251" s="101"/>
      <c r="U1251" s="101"/>
      <c r="V1251" s="101"/>
      <c r="W1251" s="101"/>
      <c r="X1251" s="101"/>
      <c r="Y1251" s="101"/>
      <c r="Z1251" s="101"/>
      <c r="AA1251" s="101"/>
    </row>
    <row r="1252" customFormat="false" ht="15.75" hidden="false" customHeight="true" outlineLevel="0" collapsed="false">
      <c r="A1252" s="101"/>
      <c r="B1252" s="101" t="n">
        <v>14</v>
      </c>
      <c r="C1252" s="101" t="n">
        <v>63</v>
      </c>
      <c r="D1252" s="101" t="n">
        <v>49</v>
      </c>
      <c r="E1252" s="101" t="n">
        <v>112</v>
      </c>
      <c r="F1252" s="101" t="s">
        <v>271</v>
      </c>
      <c r="G1252" s="101" t="str">
        <f aca="false">E1252&amp;""&amp;F1252</f>
        <v>112In</v>
      </c>
      <c r="H1252" s="101" t="n">
        <v>-87991.071</v>
      </c>
      <c r="I1252" s="101" t="n">
        <v>7671.49</v>
      </c>
      <c r="J1252" s="101" t="n">
        <v>6026.96</v>
      </c>
      <c r="K1252" s="101" t="n">
        <v>17662.94</v>
      </c>
      <c r="L1252" s="101" t="n">
        <v>15111.25</v>
      </c>
      <c r="M1252" s="101" t="n">
        <v>664.919</v>
      </c>
      <c r="N1252" s="101" t="n">
        <v>-6392.11</v>
      </c>
      <c r="O1252" s="101" t="n">
        <v>-2809.3</v>
      </c>
      <c r="P1252" s="101" t="n">
        <v>-7063.76</v>
      </c>
      <c r="Q1252" s="101" t="n">
        <v>-10122.87</v>
      </c>
      <c r="R1252" s="101"/>
      <c r="S1252" s="101"/>
      <c r="T1252" s="101"/>
      <c r="U1252" s="101"/>
      <c r="V1252" s="101"/>
      <c r="W1252" s="101"/>
      <c r="X1252" s="101"/>
      <c r="Y1252" s="101"/>
      <c r="Z1252" s="101"/>
      <c r="AA1252" s="101"/>
    </row>
    <row r="1253" customFormat="false" ht="15.75" hidden="false" customHeight="true" outlineLevel="0" collapsed="false">
      <c r="A1253" s="101"/>
      <c r="B1253" s="101" t="n">
        <v>12</v>
      </c>
      <c r="C1253" s="101" t="n">
        <v>62</v>
      </c>
      <c r="D1253" s="101" t="n">
        <v>50</v>
      </c>
      <c r="E1253" s="101" t="n">
        <v>112</v>
      </c>
      <c r="F1253" s="101" t="s">
        <v>214</v>
      </c>
      <c r="G1253" s="101" t="str">
        <f aca="false">E1253&amp;""&amp;F1253</f>
        <v>112Sn</v>
      </c>
      <c r="H1253" s="101" t="n">
        <v>-88655.99</v>
      </c>
      <c r="I1253" s="101" t="n">
        <v>10787.79</v>
      </c>
      <c r="J1253" s="101" t="n">
        <v>7554.06</v>
      </c>
      <c r="K1253" s="101" t="n">
        <v>18956.64</v>
      </c>
      <c r="L1253" s="101" t="n">
        <v>12885.17</v>
      </c>
      <c r="M1253" s="101" t="n">
        <v>-7057.026</v>
      </c>
      <c r="N1253" s="101" t="n">
        <v>-11088.48</v>
      </c>
      <c r="O1253" s="101" t="n">
        <v>-1828.35</v>
      </c>
      <c r="P1253" s="101" t="n">
        <v>-6691.88</v>
      </c>
      <c r="Q1253" s="101" t="n">
        <v>-15890.57</v>
      </c>
      <c r="R1253" s="101"/>
      <c r="S1253" s="101"/>
      <c r="T1253" s="101"/>
      <c r="U1253" s="101"/>
      <c r="V1253" s="101"/>
      <c r="W1253" s="101"/>
      <c r="X1253" s="101"/>
      <c r="Y1253" s="101"/>
      <c r="Z1253" s="101"/>
      <c r="AA1253" s="101"/>
    </row>
    <row r="1254" customFormat="false" ht="15.75" hidden="false" customHeight="true" outlineLevel="0" collapsed="false">
      <c r="A1254" s="101"/>
      <c r="B1254" s="101" t="n">
        <v>10</v>
      </c>
      <c r="C1254" s="101" t="n">
        <v>61</v>
      </c>
      <c r="D1254" s="101" t="n">
        <v>51</v>
      </c>
      <c r="E1254" s="101" t="n">
        <v>112</v>
      </c>
      <c r="F1254" s="101" t="s">
        <v>272</v>
      </c>
      <c r="G1254" s="101" t="str">
        <f aca="false">E1254&amp;""&amp;F1254</f>
        <v>112Sb</v>
      </c>
      <c r="H1254" s="101" t="n">
        <v>-81598.964</v>
      </c>
      <c r="I1254" s="101" t="n">
        <v>8833.55</v>
      </c>
      <c r="J1254" s="101" t="n">
        <v>2948.42</v>
      </c>
      <c r="K1254" s="101" t="n">
        <v>20291.87</v>
      </c>
      <c r="L1254" s="101" t="n">
        <v>9706.14</v>
      </c>
      <c r="M1254" s="101" t="n">
        <v>-4031.457</v>
      </c>
      <c r="N1254" s="101" t="n">
        <v>-14535.64</v>
      </c>
      <c r="O1254" s="101" t="n">
        <v>96.06</v>
      </c>
      <c r="P1254" s="101" t="n">
        <v>-497.03</v>
      </c>
      <c r="Q1254" s="101" t="n">
        <v>-16082.8</v>
      </c>
      <c r="R1254" s="101"/>
      <c r="S1254" s="101"/>
      <c r="T1254" s="101"/>
      <c r="U1254" s="101"/>
      <c r="V1254" s="101"/>
      <c r="W1254" s="101"/>
      <c r="X1254" s="101"/>
      <c r="Y1254" s="101"/>
      <c r="Z1254" s="101"/>
      <c r="AA1254" s="101"/>
    </row>
    <row r="1255" customFormat="false" ht="15.75" hidden="false" customHeight="true" outlineLevel="0" collapsed="false">
      <c r="A1255" s="101"/>
      <c r="B1255" s="101" t="n">
        <v>8</v>
      </c>
      <c r="C1255" s="101" t="n">
        <v>60</v>
      </c>
      <c r="D1255" s="101" t="n">
        <v>52</v>
      </c>
      <c r="E1255" s="101" t="n">
        <v>112</v>
      </c>
      <c r="F1255" s="101" t="s">
        <v>273</v>
      </c>
      <c r="G1255" s="101" t="str">
        <f aca="false">E1255&amp;""&amp;F1255</f>
        <v>112Te</v>
      </c>
      <c r="H1255" s="101" t="n">
        <v>-77567.508</v>
      </c>
      <c r="I1255" s="101" t="n">
        <v>12051.35</v>
      </c>
      <c r="J1255" s="101" t="n">
        <v>4019.74</v>
      </c>
      <c r="K1255" s="101" t="n">
        <v>21480.32</v>
      </c>
      <c r="L1255" s="101" t="n">
        <v>6303.47</v>
      </c>
      <c r="M1255" s="101" t="n">
        <v>-10504.178</v>
      </c>
      <c r="N1255" s="101" t="n">
        <v>-17541.09</v>
      </c>
      <c r="O1255" s="101" t="n">
        <v>2077.52</v>
      </c>
      <c r="P1255" s="101" t="n">
        <v>1083.04</v>
      </c>
      <c r="Q1255" s="101" t="n">
        <v>-20685.02</v>
      </c>
      <c r="R1255" s="101"/>
      <c r="S1255" s="101"/>
      <c r="T1255" s="101"/>
      <c r="U1255" s="101"/>
      <c r="V1255" s="101"/>
      <c r="W1255" s="101"/>
      <c r="X1255" s="101"/>
      <c r="Y1255" s="101"/>
      <c r="Z1255" s="101"/>
      <c r="AA1255" s="101"/>
    </row>
    <row r="1256" customFormat="false" ht="15.75" hidden="false" customHeight="true" outlineLevel="0" collapsed="false">
      <c r="A1256" s="101"/>
      <c r="B1256" s="101" t="n">
        <v>6</v>
      </c>
      <c r="C1256" s="101" t="n">
        <v>59</v>
      </c>
      <c r="D1256" s="101" t="n">
        <v>53</v>
      </c>
      <c r="E1256" s="101" t="n">
        <v>112</v>
      </c>
      <c r="F1256" s="101" t="s">
        <v>274</v>
      </c>
      <c r="G1256" s="101" t="str">
        <f aca="false">E1256&amp;""&amp;F1256</f>
        <v>112I</v>
      </c>
      <c r="H1256" s="101" t="n">
        <v>-67063.329</v>
      </c>
      <c r="I1256" s="101" t="n">
        <v>10180.84</v>
      </c>
      <c r="J1256" s="101" t="n">
        <v>764.82</v>
      </c>
      <c r="K1256" s="101" t="n">
        <v>22741.79</v>
      </c>
      <c r="L1256" s="101" t="n">
        <v>4191.54</v>
      </c>
      <c r="M1256" s="101" t="n">
        <v>-7036.908</v>
      </c>
      <c r="N1256" s="101" t="n">
        <v>-20776.05</v>
      </c>
      <c r="O1256" s="101" t="n">
        <v>2957.09</v>
      </c>
      <c r="P1256" s="101" t="n">
        <v>6484.44</v>
      </c>
      <c r="Q1256" s="101" t="n">
        <v>-20742.11</v>
      </c>
      <c r="R1256" s="101"/>
      <c r="S1256" s="101"/>
      <c r="T1256" s="101"/>
      <c r="U1256" s="101"/>
      <c r="V1256" s="101"/>
      <c r="W1256" s="101"/>
      <c r="X1256" s="101"/>
      <c r="Y1256" s="101"/>
      <c r="Z1256" s="101"/>
      <c r="AA1256" s="101"/>
    </row>
    <row r="1257" customFormat="false" ht="15.75" hidden="false" customHeight="true" outlineLevel="0" collapsed="false">
      <c r="A1257" s="101"/>
      <c r="B1257" s="101" t="n">
        <v>4</v>
      </c>
      <c r="C1257" s="101" t="n">
        <v>58</v>
      </c>
      <c r="D1257" s="101" t="n">
        <v>54</v>
      </c>
      <c r="E1257" s="101" t="n">
        <v>112</v>
      </c>
      <c r="F1257" s="101" t="s">
        <v>275</v>
      </c>
      <c r="G1257" s="101" t="str">
        <f aca="false">E1257&amp;""&amp;F1257</f>
        <v>112Xe</v>
      </c>
      <c r="H1257" s="101" t="n">
        <v>-60026.421</v>
      </c>
      <c r="I1257" s="101" t="n">
        <v>13705.2</v>
      </c>
      <c r="J1257" s="101" t="n">
        <v>2361.58</v>
      </c>
      <c r="K1257" s="101" t="n">
        <v>24250.47</v>
      </c>
      <c r="L1257" s="101" t="n">
        <v>2374.54</v>
      </c>
      <c r="M1257" s="101" t="n">
        <v>-13739.142</v>
      </c>
      <c r="N1257" s="101"/>
      <c r="O1257" s="101" t="n">
        <v>3330.33</v>
      </c>
      <c r="P1257" s="101" t="n">
        <v>6272.08</v>
      </c>
      <c r="Q1257" s="101"/>
      <c r="R1257" s="101"/>
      <c r="S1257" s="101"/>
      <c r="T1257" s="101"/>
      <c r="U1257" s="101"/>
      <c r="V1257" s="101"/>
      <c r="W1257" s="101"/>
      <c r="X1257" s="101"/>
      <c r="Y1257" s="101"/>
      <c r="Z1257" s="101"/>
      <c r="AA1257" s="101"/>
    </row>
    <row r="1258" customFormat="false" ht="15.75" hidden="false" customHeight="true" outlineLevel="0" collapsed="false">
      <c r="A1258" s="101"/>
      <c r="B1258" s="101" t="n">
        <v>2</v>
      </c>
      <c r="C1258" s="101" t="n">
        <v>57</v>
      </c>
      <c r="D1258" s="101" t="n">
        <v>55</v>
      </c>
      <c r="E1258" s="101" t="n">
        <v>112</v>
      </c>
      <c r="F1258" s="101" t="s">
        <v>276</v>
      </c>
      <c r="G1258" s="101" t="str">
        <f aca="false">E1258&amp;""&amp;F1258</f>
        <v>112Cs</v>
      </c>
      <c r="H1258" s="101" t="n">
        <v>-46287.28</v>
      </c>
      <c r="I1258" s="101"/>
      <c r="J1258" s="101" t="n">
        <v>-816.29</v>
      </c>
      <c r="K1258" s="101"/>
      <c r="L1258" s="101" t="n">
        <v>401.05</v>
      </c>
      <c r="M1258" s="101"/>
      <c r="N1258" s="101"/>
      <c r="O1258" s="101" t="n">
        <v>3934.33</v>
      </c>
      <c r="P1258" s="101" t="n">
        <v>11377.56</v>
      </c>
      <c r="Q1258" s="101"/>
      <c r="R1258" s="101"/>
      <c r="S1258" s="101"/>
      <c r="T1258" s="101"/>
      <c r="U1258" s="101"/>
      <c r="V1258" s="101"/>
      <c r="W1258" s="101"/>
      <c r="X1258" s="101"/>
      <c r="Y1258" s="101"/>
      <c r="Z1258" s="101"/>
      <c r="AA1258" s="101"/>
    </row>
    <row r="1259" customFormat="false" ht="15.75" hidden="false" customHeight="true" outlineLevel="0" collapsed="false">
      <c r="A1259" s="101"/>
      <c r="B1259" s="101" t="n">
        <v>31</v>
      </c>
      <c r="C1259" s="101" t="n">
        <v>72</v>
      </c>
      <c r="D1259" s="101" t="n">
        <v>41</v>
      </c>
      <c r="E1259" s="101" t="n">
        <v>113</v>
      </c>
      <c r="F1259" s="101" t="s">
        <v>263</v>
      </c>
      <c r="G1259" s="101" t="str">
        <f aca="false">E1259&amp;""&amp;F1259</f>
        <v>113Nb</v>
      </c>
      <c r="H1259" s="101" t="n">
        <v>-40511.01</v>
      </c>
      <c r="I1259" s="101" t="n">
        <v>4308.01</v>
      </c>
      <c r="J1259" s="101" t="n">
        <v>13989.01</v>
      </c>
      <c r="K1259" s="101" t="n">
        <v>7778.01</v>
      </c>
      <c r="L1259" s="101"/>
      <c r="M1259" s="101" t="n">
        <v>12258.01</v>
      </c>
      <c r="N1259" s="101" t="n">
        <v>22301.01</v>
      </c>
      <c r="O1259" s="101" t="n">
        <v>-9735.01</v>
      </c>
      <c r="P1259" s="101"/>
      <c r="Q1259" s="101" t="n">
        <v>8882.01</v>
      </c>
      <c r="R1259" s="101"/>
      <c r="S1259" s="101"/>
      <c r="T1259" s="101"/>
      <c r="U1259" s="101"/>
      <c r="V1259" s="101"/>
      <c r="W1259" s="101"/>
      <c r="X1259" s="101"/>
      <c r="Y1259" s="101"/>
      <c r="Z1259" s="101"/>
      <c r="AA1259" s="101"/>
    </row>
    <row r="1260" customFormat="false" ht="15.75" hidden="false" customHeight="true" outlineLevel="0" collapsed="false">
      <c r="A1260" s="101"/>
      <c r="B1260" s="101" t="n">
        <v>29</v>
      </c>
      <c r="C1260" s="101" t="n">
        <v>71</v>
      </c>
      <c r="D1260" s="101" t="n">
        <v>42</v>
      </c>
      <c r="E1260" s="101" t="n">
        <v>113</v>
      </c>
      <c r="F1260" s="101" t="s">
        <v>264</v>
      </c>
      <c r="G1260" s="101" t="str">
        <f aca="false">E1260&amp;""&amp;F1260</f>
        <v>113Mo</v>
      </c>
      <c r="H1260" s="101" t="n">
        <v>-52769.01</v>
      </c>
      <c r="I1260" s="101" t="n">
        <v>3377.01</v>
      </c>
      <c r="J1260" s="101" t="n">
        <v>15784.01</v>
      </c>
      <c r="K1260" s="101" t="n">
        <v>8974.01</v>
      </c>
      <c r="L1260" s="101" t="n">
        <v>29787.01</v>
      </c>
      <c r="M1260" s="101" t="n">
        <v>10042.01</v>
      </c>
      <c r="N1260" s="101" t="n">
        <v>19101.01</v>
      </c>
      <c r="O1260" s="101" t="n">
        <v>-9001.01</v>
      </c>
      <c r="P1260" s="101" t="n">
        <v>-26248.01</v>
      </c>
      <c r="Q1260" s="101" t="n">
        <v>4415.01</v>
      </c>
      <c r="R1260" s="101"/>
      <c r="S1260" s="101"/>
      <c r="T1260" s="101"/>
      <c r="U1260" s="101"/>
      <c r="V1260" s="101"/>
      <c r="W1260" s="101"/>
      <c r="X1260" s="101"/>
      <c r="Y1260" s="101"/>
      <c r="Z1260" s="101"/>
      <c r="AA1260" s="101"/>
    </row>
    <row r="1261" customFormat="false" ht="15.75" hidden="false" customHeight="true" outlineLevel="0" collapsed="false">
      <c r="A1261" s="101"/>
      <c r="B1261" s="101" t="n">
        <v>27</v>
      </c>
      <c r="C1261" s="101" t="n">
        <v>70</v>
      </c>
      <c r="D1261" s="101" t="n">
        <v>43</v>
      </c>
      <c r="E1261" s="101" t="n">
        <v>113</v>
      </c>
      <c r="F1261" s="101" t="s">
        <v>265</v>
      </c>
      <c r="G1261" s="101" t="str">
        <f aca="false">E1261&amp;""&amp;F1261</f>
        <v>113Tc</v>
      </c>
      <c r="H1261" s="101" t="n">
        <v>-62811.539</v>
      </c>
      <c r="I1261" s="101" t="n">
        <v>5627.8</v>
      </c>
      <c r="J1261" s="101" t="n">
        <v>12637.01</v>
      </c>
      <c r="K1261" s="101" t="n">
        <v>9931.64</v>
      </c>
      <c r="L1261" s="101" t="n">
        <v>28514.01</v>
      </c>
      <c r="M1261" s="101" t="n">
        <v>9058.813</v>
      </c>
      <c r="N1261" s="101" t="n">
        <v>15956.21</v>
      </c>
      <c r="O1261" s="101" t="n">
        <v>-8616.52</v>
      </c>
      <c r="P1261" s="101" t="n">
        <v>-25827.01</v>
      </c>
      <c r="Q1261" s="101" t="n">
        <v>4745.86</v>
      </c>
      <c r="R1261" s="101"/>
      <c r="S1261" s="101"/>
      <c r="T1261" s="101"/>
      <c r="U1261" s="101"/>
      <c r="V1261" s="101"/>
      <c r="W1261" s="101"/>
      <c r="X1261" s="101"/>
      <c r="Y1261" s="101"/>
      <c r="Z1261" s="101"/>
      <c r="AA1261" s="101"/>
    </row>
    <row r="1262" customFormat="false" ht="15.75" hidden="false" customHeight="true" outlineLevel="0" collapsed="false">
      <c r="A1262" s="101"/>
      <c r="B1262" s="101" t="n">
        <v>25</v>
      </c>
      <c r="C1262" s="101" t="n">
        <v>69</v>
      </c>
      <c r="D1262" s="101" t="n">
        <v>44</v>
      </c>
      <c r="E1262" s="101" t="n">
        <v>113</v>
      </c>
      <c r="F1262" s="101" t="s">
        <v>266</v>
      </c>
      <c r="G1262" s="101" t="str">
        <f aca="false">E1262&amp;""&amp;F1262</f>
        <v>113Ru</v>
      </c>
      <c r="H1262" s="101" t="n">
        <v>-71870.352</v>
      </c>
      <c r="I1262" s="101" t="n">
        <v>4312.96</v>
      </c>
      <c r="J1262" s="101" t="n">
        <v>13904.27</v>
      </c>
      <c r="K1262" s="101" t="n">
        <v>11229.8</v>
      </c>
      <c r="L1262" s="101" t="n">
        <v>26510.62</v>
      </c>
      <c r="M1262" s="101" t="n">
        <v>6897.393</v>
      </c>
      <c r="N1262" s="101" t="n">
        <v>11720.95</v>
      </c>
      <c r="O1262" s="101" t="n">
        <v>-7622.8</v>
      </c>
      <c r="P1262" s="101" t="n">
        <v>-21695.01</v>
      </c>
      <c r="Q1262" s="101" t="n">
        <v>-208.78</v>
      </c>
      <c r="R1262" s="101"/>
      <c r="S1262" s="101"/>
      <c r="T1262" s="101"/>
      <c r="U1262" s="101"/>
      <c r="V1262" s="101"/>
      <c r="W1262" s="101"/>
      <c r="X1262" s="101"/>
      <c r="Y1262" s="101"/>
      <c r="Z1262" s="101"/>
      <c r="AA1262" s="101"/>
    </row>
    <row r="1263" customFormat="false" ht="15.75" hidden="false" customHeight="true" outlineLevel="0" collapsed="false">
      <c r="A1263" s="101"/>
      <c r="B1263" s="101" t="n">
        <v>23</v>
      </c>
      <c r="C1263" s="101" t="n">
        <v>68</v>
      </c>
      <c r="D1263" s="101" t="n">
        <v>45</v>
      </c>
      <c r="E1263" s="101" t="n">
        <v>113</v>
      </c>
      <c r="F1263" s="101" t="s">
        <v>267</v>
      </c>
      <c r="G1263" s="101" t="str">
        <f aca="false">E1263&amp;""&amp;F1263</f>
        <v>113Rh</v>
      </c>
      <c r="H1263" s="101" t="n">
        <v>-78767.745</v>
      </c>
      <c r="I1263" s="101" t="n">
        <v>7106.18</v>
      </c>
      <c r="J1263" s="101" t="n">
        <v>10428</v>
      </c>
      <c r="K1263" s="101" t="n">
        <v>12605.72</v>
      </c>
      <c r="L1263" s="101" t="n">
        <v>24323.15</v>
      </c>
      <c r="M1263" s="101" t="n">
        <v>4823.555</v>
      </c>
      <c r="N1263" s="101" t="n">
        <v>8259.04</v>
      </c>
      <c r="O1263" s="101" t="n">
        <v>-6911.94</v>
      </c>
      <c r="P1263" s="101" t="n">
        <v>-20801.66</v>
      </c>
      <c r="Q1263" s="101" t="n">
        <v>-517.23</v>
      </c>
      <c r="R1263" s="101"/>
      <c r="S1263" s="101"/>
      <c r="T1263" s="101"/>
      <c r="U1263" s="101"/>
      <c r="V1263" s="101"/>
      <c r="W1263" s="101"/>
      <c r="X1263" s="101"/>
      <c r="Y1263" s="101"/>
      <c r="Z1263" s="101"/>
      <c r="AA1263" s="101"/>
    </row>
    <row r="1264" customFormat="false" ht="15.75" hidden="false" customHeight="true" outlineLevel="0" collapsed="false">
      <c r="A1264" s="101"/>
      <c r="B1264" s="101" t="n">
        <v>21</v>
      </c>
      <c r="C1264" s="101" t="n">
        <v>67</v>
      </c>
      <c r="D1264" s="101" t="n">
        <v>46</v>
      </c>
      <c r="E1264" s="101" t="n">
        <v>113</v>
      </c>
      <c r="F1264" s="101" t="s">
        <v>268</v>
      </c>
      <c r="G1264" s="101" t="str">
        <f aca="false">E1264&amp;""&amp;F1264</f>
        <v>113Pd</v>
      </c>
      <c r="H1264" s="101" t="n">
        <v>-83591.301</v>
      </c>
      <c r="I1264" s="101" t="n">
        <v>5340.79</v>
      </c>
      <c r="J1264" s="101" t="n">
        <v>11147.39</v>
      </c>
      <c r="K1264" s="101" t="n">
        <v>13747.42</v>
      </c>
      <c r="L1264" s="101" t="n">
        <v>21386.06</v>
      </c>
      <c r="M1264" s="101" t="n">
        <v>3435.488</v>
      </c>
      <c r="N1264" s="101" t="n">
        <v>5451.95</v>
      </c>
      <c r="O1264" s="101" t="n">
        <v>-5279.86</v>
      </c>
      <c r="P1264" s="101" t="n">
        <v>-15251.56</v>
      </c>
      <c r="Q1264" s="101" t="n">
        <v>-5078.9</v>
      </c>
      <c r="R1264" s="101"/>
      <c r="S1264" s="101"/>
      <c r="T1264" s="101"/>
      <c r="U1264" s="101"/>
      <c r="V1264" s="101"/>
      <c r="W1264" s="101"/>
      <c r="X1264" s="101"/>
      <c r="Y1264" s="101"/>
      <c r="Z1264" s="101"/>
      <c r="AA1264" s="101"/>
    </row>
    <row r="1265" customFormat="false" ht="15.75" hidden="false" customHeight="true" outlineLevel="0" collapsed="false">
      <c r="A1265" s="101"/>
      <c r="B1265" s="101" t="n">
        <v>19</v>
      </c>
      <c r="C1265" s="101" t="n">
        <v>66</v>
      </c>
      <c r="D1265" s="101" t="n">
        <v>47</v>
      </c>
      <c r="E1265" s="101" t="n">
        <v>113</v>
      </c>
      <c r="F1265" s="101" t="s">
        <v>269</v>
      </c>
      <c r="G1265" s="101" t="str">
        <f aca="false">E1265&amp;""&amp;F1265</f>
        <v>113Ag</v>
      </c>
      <c r="H1265" s="101" t="n">
        <v>-87026.789</v>
      </c>
      <c r="I1265" s="101" t="n">
        <v>8514.39</v>
      </c>
      <c r="J1265" s="101" t="n">
        <v>7993.93</v>
      </c>
      <c r="K1265" s="101" t="n">
        <v>14953.14</v>
      </c>
      <c r="L1265" s="101" t="n">
        <v>19300.07</v>
      </c>
      <c r="M1265" s="101" t="n">
        <v>2016.462</v>
      </c>
      <c r="N1265" s="101" t="n">
        <v>2339.03</v>
      </c>
      <c r="O1265" s="101" t="n">
        <v>-4451.78</v>
      </c>
      <c r="P1265" s="101" t="n">
        <v>-14582.87</v>
      </c>
      <c r="Q1265" s="101" t="n">
        <v>-4522.3</v>
      </c>
      <c r="R1265" s="101"/>
      <c r="S1265" s="101"/>
      <c r="T1265" s="101"/>
      <c r="U1265" s="101"/>
      <c r="V1265" s="101"/>
      <c r="W1265" s="101"/>
      <c r="X1265" s="101"/>
      <c r="Y1265" s="101"/>
      <c r="Z1265" s="101"/>
      <c r="AA1265" s="101"/>
    </row>
    <row r="1266" customFormat="false" ht="15.75" hidden="false" customHeight="true" outlineLevel="0" collapsed="false">
      <c r="A1266" s="101"/>
      <c r="B1266" s="101" t="n">
        <v>17</v>
      </c>
      <c r="C1266" s="101" t="n">
        <v>65</v>
      </c>
      <c r="D1266" s="101" t="n">
        <v>48</v>
      </c>
      <c r="E1266" s="101" t="n">
        <v>113</v>
      </c>
      <c r="F1266" s="101" t="s">
        <v>270</v>
      </c>
      <c r="G1266" s="101" t="str">
        <f aca="false">E1266&amp;""&amp;F1266</f>
        <v>113Cd</v>
      </c>
      <c r="H1266" s="101" t="n">
        <v>-89043.251</v>
      </c>
      <c r="I1266" s="101" t="n">
        <v>6538.76</v>
      </c>
      <c r="J1266" s="101" t="n">
        <v>9748.5</v>
      </c>
      <c r="K1266" s="101" t="n">
        <v>15932.81</v>
      </c>
      <c r="L1266" s="101" t="n">
        <v>17634.68</v>
      </c>
      <c r="M1266" s="101" t="n">
        <v>322.571</v>
      </c>
      <c r="N1266" s="101" t="n">
        <v>-715.01</v>
      </c>
      <c r="O1266" s="101" t="n">
        <v>-3861.53</v>
      </c>
      <c r="P1266" s="101" t="n">
        <v>-10010.39</v>
      </c>
      <c r="Q1266" s="101" t="n">
        <v>-9123.5</v>
      </c>
      <c r="R1266" s="101"/>
      <c r="S1266" s="101"/>
      <c r="T1266" s="101"/>
      <c r="U1266" s="101"/>
      <c r="V1266" s="101"/>
      <c r="W1266" s="101"/>
      <c r="X1266" s="101"/>
      <c r="Y1266" s="101"/>
      <c r="Z1266" s="101"/>
      <c r="AA1266" s="101"/>
    </row>
    <row r="1267" customFormat="false" ht="15.75" hidden="false" customHeight="true" outlineLevel="0" collapsed="false">
      <c r="A1267" s="101"/>
      <c r="B1267" s="101" t="n">
        <v>15</v>
      </c>
      <c r="C1267" s="101" t="n">
        <v>64</v>
      </c>
      <c r="D1267" s="101" t="n">
        <v>49</v>
      </c>
      <c r="E1267" s="101" t="n">
        <v>113</v>
      </c>
      <c r="F1267" s="101" t="s">
        <v>271</v>
      </c>
      <c r="G1267" s="101" t="str">
        <f aca="false">E1267&amp;""&amp;F1267</f>
        <v>113In</v>
      </c>
      <c r="H1267" s="101" t="n">
        <v>-89365.821</v>
      </c>
      <c r="I1267" s="101" t="n">
        <v>9446.07</v>
      </c>
      <c r="J1267" s="101" t="n">
        <v>6078.99</v>
      </c>
      <c r="K1267" s="101" t="n">
        <v>17117.55</v>
      </c>
      <c r="L1267" s="101" t="n">
        <v>15727.48</v>
      </c>
      <c r="M1267" s="101" t="n">
        <v>-1037.581</v>
      </c>
      <c r="N1267" s="101" t="n">
        <v>-4948.75</v>
      </c>
      <c r="O1267" s="101" t="n">
        <v>-3070.85</v>
      </c>
      <c r="P1267" s="101" t="n">
        <v>-10071.07</v>
      </c>
      <c r="Q1267" s="101" t="n">
        <v>-8781.15</v>
      </c>
      <c r="R1267" s="101"/>
      <c r="S1267" s="101"/>
      <c r="T1267" s="101"/>
      <c r="U1267" s="101"/>
      <c r="V1267" s="101"/>
      <c r="W1267" s="101"/>
      <c r="X1267" s="101"/>
      <c r="Y1267" s="101"/>
      <c r="Z1267" s="101"/>
      <c r="AA1267" s="101"/>
    </row>
    <row r="1268" customFormat="false" ht="15.75" hidden="false" customHeight="true" outlineLevel="0" collapsed="false">
      <c r="A1268" s="101"/>
      <c r="B1268" s="101" t="n">
        <v>13</v>
      </c>
      <c r="C1268" s="101" t="n">
        <v>63</v>
      </c>
      <c r="D1268" s="101" t="n">
        <v>50</v>
      </c>
      <c r="E1268" s="101" t="n">
        <v>113</v>
      </c>
      <c r="F1268" s="101" t="s">
        <v>214</v>
      </c>
      <c r="G1268" s="101" t="str">
        <f aca="false">E1268&amp;""&amp;F1268</f>
        <v>113Sn</v>
      </c>
      <c r="H1268" s="101" t="n">
        <v>-88328.24</v>
      </c>
      <c r="I1268" s="101" t="n">
        <v>7743.57</v>
      </c>
      <c r="J1268" s="101" t="n">
        <v>7626.14</v>
      </c>
      <c r="K1268" s="101" t="n">
        <v>18531.36</v>
      </c>
      <c r="L1268" s="101" t="n">
        <v>13653.1</v>
      </c>
      <c r="M1268" s="101" t="n">
        <v>-3911.164</v>
      </c>
      <c r="N1268" s="101" t="n">
        <v>-9981.21</v>
      </c>
      <c r="O1268" s="101" t="n">
        <v>-2248.79</v>
      </c>
      <c r="P1268" s="101" t="n">
        <v>-5041.41</v>
      </c>
      <c r="Q1268" s="101" t="n">
        <v>-14800.59</v>
      </c>
      <c r="R1268" s="101"/>
      <c r="S1268" s="101"/>
      <c r="T1268" s="101"/>
      <c r="U1268" s="101"/>
      <c r="V1268" s="101"/>
      <c r="W1268" s="101"/>
      <c r="X1268" s="101"/>
      <c r="Y1268" s="101"/>
      <c r="Z1268" s="101"/>
      <c r="AA1268" s="101"/>
    </row>
    <row r="1269" customFormat="false" ht="15.75" hidden="false" customHeight="true" outlineLevel="0" collapsed="false">
      <c r="A1269" s="101"/>
      <c r="B1269" s="101" t="n">
        <v>11</v>
      </c>
      <c r="C1269" s="101" t="n">
        <v>62</v>
      </c>
      <c r="D1269" s="101" t="n">
        <v>51</v>
      </c>
      <c r="E1269" s="101" t="n">
        <v>113</v>
      </c>
      <c r="F1269" s="101" t="s">
        <v>272</v>
      </c>
      <c r="G1269" s="101" t="str">
        <f aca="false">E1269&amp;""&amp;F1269</f>
        <v>113Sb</v>
      </c>
      <c r="H1269" s="101" t="n">
        <v>-84417.076</v>
      </c>
      <c r="I1269" s="101" t="n">
        <v>10889.43</v>
      </c>
      <c r="J1269" s="101" t="n">
        <v>3050.06</v>
      </c>
      <c r="K1269" s="101" t="n">
        <v>19722.97</v>
      </c>
      <c r="L1269" s="101" t="n">
        <v>10604.12</v>
      </c>
      <c r="M1269" s="101" t="n">
        <v>-6070.047</v>
      </c>
      <c r="N1269" s="101" t="n">
        <v>-13297.57</v>
      </c>
      <c r="O1269" s="101" t="n">
        <v>-354.06</v>
      </c>
      <c r="P1269" s="101" t="n">
        <v>-3714.98</v>
      </c>
      <c r="Q1269" s="101" t="n">
        <v>-14920.89</v>
      </c>
      <c r="R1269" s="101"/>
      <c r="S1269" s="101"/>
      <c r="T1269" s="101"/>
      <c r="U1269" s="101"/>
      <c r="V1269" s="101"/>
      <c r="W1269" s="101"/>
      <c r="X1269" s="101"/>
      <c r="Y1269" s="101"/>
      <c r="Z1269" s="101"/>
      <c r="AA1269" s="101"/>
    </row>
    <row r="1270" customFormat="false" ht="15.75" hidden="false" customHeight="true" outlineLevel="0" collapsed="false">
      <c r="A1270" s="101"/>
      <c r="B1270" s="101" t="n">
        <v>9</v>
      </c>
      <c r="C1270" s="101" t="n">
        <v>61</v>
      </c>
      <c r="D1270" s="101" t="n">
        <v>52</v>
      </c>
      <c r="E1270" s="101" t="n">
        <v>113</v>
      </c>
      <c r="F1270" s="101" t="s">
        <v>273</v>
      </c>
      <c r="G1270" s="101" t="str">
        <f aca="false">E1270&amp;""&amp;F1270</f>
        <v>113Te</v>
      </c>
      <c r="H1270" s="101" t="n">
        <v>-78347.029</v>
      </c>
      <c r="I1270" s="101" t="n">
        <v>8850.84</v>
      </c>
      <c r="J1270" s="101" t="n">
        <v>4037.04</v>
      </c>
      <c r="K1270" s="101" t="n">
        <v>20902.19</v>
      </c>
      <c r="L1270" s="101" t="n">
        <v>6985.45</v>
      </c>
      <c r="M1270" s="101" t="n">
        <v>-7227.523</v>
      </c>
      <c r="N1270" s="101" t="n">
        <v>-16143.4</v>
      </c>
      <c r="O1270" s="101" t="n">
        <v>1858.97</v>
      </c>
      <c r="P1270" s="101" t="n">
        <v>3019.99</v>
      </c>
      <c r="Q1270" s="101" t="n">
        <v>-19355.02</v>
      </c>
      <c r="R1270" s="101"/>
      <c r="S1270" s="101"/>
      <c r="T1270" s="101"/>
      <c r="U1270" s="101"/>
      <c r="V1270" s="101"/>
      <c r="W1270" s="101"/>
      <c r="X1270" s="101"/>
      <c r="Y1270" s="101"/>
      <c r="Z1270" s="101"/>
      <c r="AA1270" s="101"/>
    </row>
    <row r="1271" customFormat="false" ht="15.75" hidden="false" customHeight="true" outlineLevel="0" collapsed="false">
      <c r="A1271" s="101"/>
      <c r="B1271" s="101" t="n">
        <v>7</v>
      </c>
      <c r="C1271" s="101" t="n">
        <v>60</v>
      </c>
      <c r="D1271" s="101" t="n">
        <v>53</v>
      </c>
      <c r="E1271" s="101" t="n">
        <v>113</v>
      </c>
      <c r="F1271" s="101" t="s">
        <v>274</v>
      </c>
      <c r="G1271" s="101" t="str">
        <f aca="false">E1271&amp;""&amp;F1271</f>
        <v>113I</v>
      </c>
      <c r="H1271" s="101" t="n">
        <v>-71119.507</v>
      </c>
      <c r="I1271" s="101" t="n">
        <v>12127.49</v>
      </c>
      <c r="J1271" s="101" t="n">
        <v>840.97</v>
      </c>
      <c r="K1271" s="101" t="n">
        <v>22308.33</v>
      </c>
      <c r="L1271" s="101" t="n">
        <v>4860.71</v>
      </c>
      <c r="M1271" s="101" t="n">
        <v>-8915.874</v>
      </c>
      <c r="N1271" s="101" t="n">
        <v>-19355.59</v>
      </c>
      <c r="O1271" s="101" t="n">
        <v>2706.63</v>
      </c>
      <c r="P1271" s="101" t="n">
        <v>3190.49</v>
      </c>
      <c r="Q1271" s="101" t="n">
        <v>-19164.4</v>
      </c>
      <c r="R1271" s="101"/>
      <c r="S1271" s="101"/>
      <c r="T1271" s="101"/>
      <c r="U1271" s="101"/>
      <c r="V1271" s="101"/>
      <c r="W1271" s="101"/>
      <c r="X1271" s="101"/>
      <c r="Y1271" s="101"/>
      <c r="Z1271" s="101"/>
      <c r="AA1271" s="101"/>
    </row>
    <row r="1272" customFormat="false" ht="15.75" hidden="false" customHeight="true" outlineLevel="0" collapsed="false">
      <c r="A1272" s="101"/>
      <c r="B1272" s="101" t="n">
        <v>5</v>
      </c>
      <c r="C1272" s="101" t="n">
        <v>59</v>
      </c>
      <c r="D1272" s="101" t="n">
        <v>54</v>
      </c>
      <c r="E1272" s="101" t="n">
        <v>113</v>
      </c>
      <c r="F1272" s="101" t="s">
        <v>275</v>
      </c>
      <c r="G1272" s="101" t="str">
        <f aca="false">E1272&amp;""&amp;F1272</f>
        <v>113Xe</v>
      </c>
      <c r="H1272" s="101" t="n">
        <v>-62203.632</v>
      </c>
      <c r="I1272" s="101" t="n">
        <v>10248.53</v>
      </c>
      <c r="J1272" s="101" t="n">
        <v>2429.27</v>
      </c>
      <c r="K1272" s="101" t="n">
        <v>23953.73</v>
      </c>
      <c r="L1272" s="101" t="n">
        <v>3194.1</v>
      </c>
      <c r="M1272" s="101" t="n">
        <v>-10439.713</v>
      </c>
      <c r="N1272" s="101"/>
      <c r="O1272" s="101" t="n">
        <v>3086.84</v>
      </c>
      <c r="P1272" s="101" t="n">
        <v>8074.9</v>
      </c>
      <c r="Q1272" s="101" t="n">
        <v>-23987.67</v>
      </c>
      <c r="R1272" s="101"/>
      <c r="S1272" s="101"/>
      <c r="T1272" s="101"/>
      <c r="U1272" s="101"/>
      <c r="V1272" s="101"/>
      <c r="W1272" s="101"/>
      <c r="X1272" s="101"/>
      <c r="Y1272" s="101"/>
      <c r="Z1272" s="101"/>
      <c r="AA1272" s="101"/>
    </row>
    <row r="1273" customFormat="false" ht="15.75" hidden="false" customHeight="true" outlineLevel="0" collapsed="false">
      <c r="A1273" s="101"/>
      <c r="B1273" s="101" t="n">
        <v>3</v>
      </c>
      <c r="C1273" s="101" t="n">
        <v>58</v>
      </c>
      <c r="D1273" s="101" t="n">
        <v>55</v>
      </c>
      <c r="E1273" s="101" t="n">
        <v>113</v>
      </c>
      <c r="F1273" s="101" t="s">
        <v>276</v>
      </c>
      <c r="G1273" s="101" t="str">
        <f aca="false">E1273&amp;""&amp;F1273</f>
        <v>113Cs</v>
      </c>
      <c r="H1273" s="101" t="n">
        <v>-51763.919</v>
      </c>
      <c r="I1273" s="101" t="n">
        <v>13547.96</v>
      </c>
      <c r="J1273" s="101" t="n">
        <v>-973.53</v>
      </c>
      <c r="K1273" s="101"/>
      <c r="L1273" s="101" t="n">
        <v>1388.05</v>
      </c>
      <c r="M1273" s="101"/>
      <c r="N1273" s="101"/>
      <c r="O1273" s="101" t="n">
        <v>3484.35</v>
      </c>
      <c r="P1273" s="101" t="n">
        <v>8010.44</v>
      </c>
      <c r="Q1273" s="101"/>
      <c r="R1273" s="101"/>
      <c r="S1273" s="101"/>
      <c r="T1273" s="101"/>
      <c r="U1273" s="101"/>
      <c r="V1273" s="101"/>
      <c r="W1273" s="101"/>
      <c r="X1273" s="101"/>
      <c r="Y1273" s="101"/>
      <c r="Z1273" s="101"/>
      <c r="AA1273" s="101"/>
    </row>
    <row r="1274" customFormat="false" ht="15.75" hidden="false" customHeight="true" outlineLevel="0" collapsed="false">
      <c r="A1274" s="101"/>
      <c r="B1274" s="101" t="n">
        <v>32</v>
      </c>
      <c r="C1274" s="101" t="n">
        <v>73</v>
      </c>
      <c r="D1274" s="101" t="n">
        <v>41</v>
      </c>
      <c r="E1274" s="101" t="n">
        <v>114</v>
      </c>
      <c r="F1274" s="101" t="s">
        <v>263</v>
      </c>
      <c r="G1274" s="101" t="str">
        <f aca="false">E1274&amp;""&amp;F1274</f>
        <v>114Nb</v>
      </c>
      <c r="H1274" s="101" t="n">
        <v>-35387.01</v>
      </c>
      <c r="I1274" s="101" t="n">
        <v>2948.01</v>
      </c>
      <c r="J1274" s="101"/>
      <c r="K1274" s="101" t="n">
        <v>7256.01</v>
      </c>
      <c r="L1274" s="101"/>
      <c r="M1274" s="101" t="n">
        <v>14420.01</v>
      </c>
      <c r="N1274" s="101" t="n">
        <v>23380.01</v>
      </c>
      <c r="O1274" s="101"/>
      <c r="P1274" s="101"/>
      <c r="Q1274" s="101" t="n">
        <v>9310.01</v>
      </c>
      <c r="R1274" s="101"/>
      <c r="S1274" s="101"/>
      <c r="T1274" s="101"/>
      <c r="U1274" s="101"/>
      <c r="V1274" s="101"/>
      <c r="W1274" s="101"/>
      <c r="X1274" s="101"/>
      <c r="Y1274" s="101"/>
      <c r="Z1274" s="101"/>
      <c r="AA1274" s="101"/>
    </row>
    <row r="1275" customFormat="false" ht="15.75" hidden="false" customHeight="true" outlineLevel="0" collapsed="false">
      <c r="A1275" s="101"/>
      <c r="B1275" s="101" t="n">
        <v>30</v>
      </c>
      <c r="C1275" s="101" t="n">
        <v>72</v>
      </c>
      <c r="D1275" s="101" t="n">
        <v>42</v>
      </c>
      <c r="E1275" s="101" t="n">
        <v>114</v>
      </c>
      <c r="F1275" s="101" t="s">
        <v>264</v>
      </c>
      <c r="G1275" s="101" t="str">
        <f aca="false">E1275&amp;""&amp;F1275</f>
        <v>114Mo</v>
      </c>
      <c r="H1275" s="101" t="n">
        <v>-49807.01</v>
      </c>
      <c r="I1275" s="101" t="n">
        <v>5109.01</v>
      </c>
      <c r="J1275" s="101" t="n">
        <v>16585.01</v>
      </c>
      <c r="K1275" s="101" t="n">
        <v>8486.01</v>
      </c>
      <c r="L1275" s="101" t="n">
        <v>30574.01</v>
      </c>
      <c r="M1275" s="101" t="n">
        <v>8961.01</v>
      </c>
      <c r="N1275" s="101" t="n">
        <v>20415.01</v>
      </c>
      <c r="O1275" s="101" t="n">
        <v>-9346.01</v>
      </c>
      <c r="P1275" s="101"/>
      <c r="Q1275" s="101" t="n">
        <v>4933.01</v>
      </c>
      <c r="R1275" s="101"/>
      <c r="S1275" s="101"/>
      <c r="T1275" s="101"/>
      <c r="U1275" s="101"/>
      <c r="V1275" s="101"/>
      <c r="W1275" s="101"/>
      <c r="X1275" s="101"/>
      <c r="Y1275" s="101"/>
      <c r="Z1275" s="101"/>
      <c r="AA1275" s="101"/>
    </row>
    <row r="1276" customFormat="false" ht="15.75" hidden="false" customHeight="true" outlineLevel="0" collapsed="false">
      <c r="A1276" s="101"/>
      <c r="B1276" s="101" t="n">
        <v>28</v>
      </c>
      <c r="C1276" s="101" t="n">
        <v>71</v>
      </c>
      <c r="D1276" s="101" t="n">
        <v>43</v>
      </c>
      <c r="E1276" s="101" t="n">
        <v>114</v>
      </c>
      <c r="F1276" s="101" t="s">
        <v>265</v>
      </c>
      <c r="G1276" s="101" t="str">
        <f aca="false">E1276&amp;""&amp;F1276</f>
        <v>114Tc</v>
      </c>
      <c r="H1276" s="101" t="n">
        <v>-58768.01</v>
      </c>
      <c r="I1276" s="101" t="n">
        <v>4027.01</v>
      </c>
      <c r="J1276" s="101" t="n">
        <v>13288.01</v>
      </c>
      <c r="K1276" s="101" t="n">
        <v>9655.01</v>
      </c>
      <c r="L1276" s="101" t="n">
        <v>29072.01</v>
      </c>
      <c r="M1276" s="101" t="n">
        <v>11454.01</v>
      </c>
      <c r="N1276" s="101" t="n">
        <v>16946.01</v>
      </c>
      <c r="O1276" s="101" t="n">
        <v>-9057.01</v>
      </c>
      <c r="P1276" s="101" t="n">
        <v>-25546.01</v>
      </c>
      <c r="Q1276" s="101" t="n">
        <v>5031.01</v>
      </c>
      <c r="R1276" s="101"/>
      <c r="S1276" s="101"/>
      <c r="T1276" s="101"/>
      <c r="U1276" s="101"/>
      <c r="V1276" s="101"/>
      <c r="W1276" s="101"/>
      <c r="X1276" s="101"/>
      <c r="Y1276" s="101"/>
      <c r="Z1276" s="101"/>
      <c r="AA1276" s="101"/>
    </row>
    <row r="1277" customFormat="false" ht="15.75" hidden="false" customHeight="true" outlineLevel="0" collapsed="false">
      <c r="A1277" s="101"/>
      <c r="B1277" s="101" t="n">
        <v>26</v>
      </c>
      <c r="C1277" s="101" t="n">
        <v>70</v>
      </c>
      <c r="D1277" s="101" t="n">
        <v>44</v>
      </c>
      <c r="E1277" s="101" t="n">
        <v>114</v>
      </c>
      <c r="F1277" s="101" t="s">
        <v>266</v>
      </c>
      <c r="G1277" s="101" t="str">
        <f aca="false">E1277&amp;""&amp;F1277</f>
        <v>114Ru</v>
      </c>
      <c r="H1277" s="101" t="n">
        <v>-70222.022</v>
      </c>
      <c r="I1277" s="101" t="n">
        <v>6422.99</v>
      </c>
      <c r="J1277" s="101" t="n">
        <v>14699.45</v>
      </c>
      <c r="K1277" s="101" t="n">
        <v>10735.95</v>
      </c>
      <c r="L1277" s="101" t="n">
        <v>27336.01</v>
      </c>
      <c r="M1277" s="101" t="n">
        <v>5491.399</v>
      </c>
      <c r="N1277" s="101" t="n">
        <v>13269.13</v>
      </c>
      <c r="O1277" s="101" t="n">
        <v>-8097.83</v>
      </c>
      <c r="P1277" s="101" t="n">
        <v>-24742.01</v>
      </c>
      <c r="Q1277" s="101" t="n">
        <v>474.41</v>
      </c>
      <c r="R1277" s="101"/>
      <c r="S1277" s="101"/>
      <c r="T1277" s="101"/>
      <c r="U1277" s="101"/>
      <c r="V1277" s="101"/>
      <c r="W1277" s="101"/>
      <c r="X1277" s="101"/>
      <c r="Y1277" s="101"/>
      <c r="Z1277" s="101"/>
      <c r="AA1277" s="101"/>
    </row>
    <row r="1278" customFormat="false" ht="15.75" hidden="false" customHeight="true" outlineLevel="0" collapsed="false">
      <c r="A1278" s="101"/>
      <c r="B1278" s="101" t="n">
        <v>24</v>
      </c>
      <c r="C1278" s="101" t="n">
        <v>69</v>
      </c>
      <c r="D1278" s="101" t="n">
        <v>45</v>
      </c>
      <c r="E1278" s="101" t="n">
        <v>114</v>
      </c>
      <c r="F1278" s="101" t="s">
        <v>267</v>
      </c>
      <c r="G1278" s="101" t="str">
        <f aca="false">E1278&amp;""&amp;F1278</f>
        <v>114Rh</v>
      </c>
      <c r="H1278" s="101" t="n">
        <v>-75713.421</v>
      </c>
      <c r="I1278" s="101" t="n">
        <v>5016.99</v>
      </c>
      <c r="J1278" s="101" t="n">
        <v>11132.04</v>
      </c>
      <c r="K1278" s="101" t="n">
        <v>12123.17</v>
      </c>
      <c r="L1278" s="101" t="n">
        <v>25036.31</v>
      </c>
      <c r="M1278" s="101" t="n">
        <v>7777.733</v>
      </c>
      <c r="N1278" s="101" t="n">
        <v>9217.38</v>
      </c>
      <c r="O1278" s="101" t="n">
        <v>-7105.9</v>
      </c>
      <c r="P1278" s="101" t="n">
        <v>-20190.85</v>
      </c>
      <c r="Q1278" s="101" t="n">
        <v>-193.44</v>
      </c>
      <c r="R1278" s="101"/>
      <c r="S1278" s="101"/>
      <c r="T1278" s="101"/>
      <c r="U1278" s="101"/>
      <c r="V1278" s="101"/>
      <c r="W1278" s="101"/>
      <c r="X1278" s="101"/>
      <c r="Y1278" s="101"/>
      <c r="Z1278" s="101"/>
      <c r="AA1278" s="101"/>
    </row>
    <row r="1279" customFormat="false" ht="15.75" hidden="false" customHeight="true" outlineLevel="0" collapsed="false">
      <c r="A1279" s="101"/>
      <c r="B1279" s="101" t="n">
        <v>22</v>
      </c>
      <c r="C1279" s="101" t="n">
        <v>68</v>
      </c>
      <c r="D1279" s="101" t="n">
        <v>46</v>
      </c>
      <c r="E1279" s="101" t="n">
        <v>114</v>
      </c>
      <c r="F1279" s="101" t="s">
        <v>268</v>
      </c>
      <c r="G1279" s="101" t="str">
        <f aca="false">E1279&amp;""&amp;F1279</f>
        <v>114Pd</v>
      </c>
      <c r="H1279" s="101" t="n">
        <v>-83491.154</v>
      </c>
      <c r="I1279" s="101" t="n">
        <v>7971.17</v>
      </c>
      <c r="J1279" s="101" t="n">
        <v>12012.38</v>
      </c>
      <c r="K1279" s="101" t="n">
        <v>13311.96</v>
      </c>
      <c r="L1279" s="101" t="n">
        <v>22440.38</v>
      </c>
      <c r="M1279" s="101" t="n">
        <v>1439.645</v>
      </c>
      <c r="N1279" s="101" t="n">
        <v>6523.69</v>
      </c>
      <c r="O1279" s="101" t="n">
        <v>-5845.49</v>
      </c>
      <c r="P1279" s="101" t="n">
        <v>-18909.77</v>
      </c>
      <c r="Q1279" s="101" t="n">
        <v>-4535.68</v>
      </c>
      <c r="R1279" s="101"/>
      <c r="S1279" s="101"/>
      <c r="T1279" s="101"/>
      <c r="U1279" s="101"/>
      <c r="V1279" s="101"/>
      <c r="W1279" s="101"/>
      <c r="X1279" s="101"/>
      <c r="Y1279" s="101"/>
      <c r="Z1279" s="101"/>
      <c r="AA1279" s="101"/>
    </row>
    <row r="1280" customFormat="false" ht="15.75" hidden="false" customHeight="true" outlineLevel="0" collapsed="false">
      <c r="A1280" s="101"/>
      <c r="B1280" s="101" t="n">
        <v>20</v>
      </c>
      <c r="C1280" s="101" t="n">
        <v>67</v>
      </c>
      <c r="D1280" s="101" t="n">
        <v>47</v>
      </c>
      <c r="E1280" s="101" t="n">
        <v>114</v>
      </c>
      <c r="F1280" s="101" t="s">
        <v>269</v>
      </c>
      <c r="G1280" s="101" t="str">
        <f aca="false">E1280&amp;""&amp;F1280</f>
        <v>114Ag</v>
      </c>
      <c r="H1280" s="101" t="n">
        <v>-84930.799</v>
      </c>
      <c r="I1280" s="101" t="n">
        <v>5975.33</v>
      </c>
      <c r="J1280" s="101" t="n">
        <v>8628.47</v>
      </c>
      <c r="K1280" s="101" t="n">
        <v>14489.72</v>
      </c>
      <c r="L1280" s="101" t="n">
        <v>19775.86</v>
      </c>
      <c r="M1280" s="101" t="n">
        <v>5084.043</v>
      </c>
      <c r="N1280" s="101" t="n">
        <v>3637.6</v>
      </c>
      <c r="O1280" s="101" t="n">
        <v>-4526.74</v>
      </c>
      <c r="P1280" s="101" t="n">
        <v>-13452.02</v>
      </c>
      <c r="Q1280" s="101" t="n">
        <v>-3958.87</v>
      </c>
      <c r="R1280" s="101"/>
      <c r="S1280" s="101"/>
      <c r="T1280" s="101"/>
      <c r="U1280" s="101"/>
      <c r="V1280" s="101"/>
      <c r="W1280" s="101"/>
      <c r="X1280" s="101"/>
      <c r="Y1280" s="101"/>
      <c r="Z1280" s="101"/>
      <c r="AA1280" s="101"/>
    </row>
    <row r="1281" customFormat="false" ht="15.75" hidden="false" customHeight="true" outlineLevel="0" collapsed="false">
      <c r="A1281" s="101"/>
      <c r="B1281" s="101" t="n">
        <v>18</v>
      </c>
      <c r="C1281" s="101" t="n">
        <v>66</v>
      </c>
      <c r="D1281" s="101" t="n">
        <v>48</v>
      </c>
      <c r="E1281" s="101" t="n">
        <v>114</v>
      </c>
      <c r="F1281" s="101" t="s">
        <v>270</v>
      </c>
      <c r="G1281" s="101" t="str">
        <f aca="false">E1281&amp;""&amp;F1281</f>
        <v>114Cd</v>
      </c>
      <c r="H1281" s="101" t="n">
        <v>-90014.842</v>
      </c>
      <c r="I1281" s="101" t="n">
        <v>9042.91</v>
      </c>
      <c r="J1281" s="101" t="n">
        <v>10277.02</v>
      </c>
      <c r="K1281" s="101" t="n">
        <v>15581.67</v>
      </c>
      <c r="L1281" s="101" t="n">
        <v>18270.95</v>
      </c>
      <c r="M1281" s="101" t="n">
        <v>-1446.445</v>
      </c>
      <c r="N1281" s="101" t="n">
        <v>542.49</v>
      </c>
      <c r="O1281" s="101" t="n">
        <v>-4108.23</v>
      </c>
      <c r="P1281" s="101" t="n">
        <v>-13712.51</v>
      </c>
      <c r="Q1281" s="101" t="n">
        <v>-8720.34</v>
      </c>
      <c r="R1281" s="101"/>
      <c r="S1281" s="101"/>
      <c r="T1281" s="101"/>
      <c r="U1281" s="101"/>
      <c r="V1281" s="101"/>
      <c r="W1281" s="101"/>
      <c r="X1281" s="101"/>
      <c r="Y1281" s="101"/>
      <c r="Z1281" s="101"/>
      <c r="AA1281" s="101"/>
    </row>
    <row r="1282" customFormat="false" ht="15.75" hidden="false" customHeight="true" outlineLevel="0" collapsed="false">
      <c r="A1282" s="101"/>
      <c r="B1282" s="101" t="n">
        <v>16</v>
      </c>
      <c r="C1282" s="101" t="n">
        <v>65</v>
      </c>
      <c r="D1282" s="101" t="n">
        <v>49</v>
      </c>
      <c r="E1282" s="101" t="n">
        <v>114</v>
      </c>
      <c r="F1282" s="101" t="s">
        <v>271</v>
      </c>
      <c r="G1282" s="101" t="str">
        <f aca="false">E1282&amp;""&amp;F1282</f>
        <v>114In</v>
      </c>
      <c r="H1282" s="101" t="n">
        <v>-88568.397</v>
      </c>
      <c r="I1282" s="101" t="n">
        <v>7273.89</v>
      </c>
      <c r="J1282" s="101" t="n">
        <v>6814.12</v>
      </c>
      <c r="K1282" s="101" t="n">
        <v>16719.96</v>
      </c>
      <c r="L1282" s="101" t="n">
        <v>16562.62</v>
      </c>
      <c r="M1282" s="101" t="n">
        <v>1988.939</v>
      </c>
      <c r="N1282" s="101" t="n">
        <v>-4072.75</v>
      </c>
      <c r="O1282" s="101" t="n">
        <v>-3535.55</v>
      </c>
      <c r="P1282" s="101" t="n">
        <v>-8830.58</v>
      </c>
      <c r="Q1282" s="101" t="n">
        <v>-8311.47</v>
      </c>
      <c r="R1282" s="101"/>
      <c r="S1282" s="101"/>
      <c r="T1282" s="101"/>
      <c r="U1282" s="101"/>
      <c r="V1282" s="101"/>
      <c r="W1282" s="101"/>
      <c r="X1282" s="101"/>
      <c r="Y1282" s="101"/>
      <c r="Z1282" s="101"/>
      <c r="AA1282" s="101"/>
    </row>
    <row r="1283" customFormat="false" ht="15.75" hidden="false" customHeight="true" outlineLevel="0" collapsed="false">
      <c r="A1283" s="101"/>
      <c r="B1283" s="101" t="n">
        <v>14</v>
      </c>
      <c r="C1283" s="101" t="n">
        <v>64</v>
      </c>
      <c r="D1283" s="101" t="n">
        <v>50</v>
      </c>
      <c r="E1283" s="101" t="n">
        <v>114</v>
      </c>
      <c r="F1283" s="101" t="s">
        <v>214</v>
      </c>
      <c r="G1283" s="101" t="str">
        <f aca="false">E1283&amp;""&amp;F1283</f>
        <v>114Sn</v>
      </c>
      <c r="H1283" s="101" t="n">
        <v>-90557.336</v>
      </c>
      <c r="I1283" s="101" t="n">
        <v>10300.41</v>
      </c>
      <c r="J1283" s="101" t="n">
        <v>8480.49</v>
      </c>
      <c r="K1283" s="101" t="n">
        <v>18043.98</v>
      </c>
      <c r="L1283" s="101" t="n">
        <v>14559.47</v>
      </c>
      <c r="M1283" s="101" t="n">
        <v>-6061.691</v>
      </c>
      <c r="N1283" s="101" t="n">
        <v>-8668.77</v>
      </c>
      <c r="O1283" s="101" t="n">
        <v>-2633.49</v>
      </c>
      <c r="P1283" s="101" t="n">
        <v>-8803.06</v>
      </c>
      <c r="Q1283" s="101" t="n">
        <v>-14211.58</v>
      </c>
      <c r="R1283" s="101"/>
      <c r="S1283" s="101"/>
      <c r="T1283" s="101"/>
      <c r="U1283" s="101"/>
      <c r="V1283" s="101"/>
      <c r="W1283" s="101"/>
      <c r="X1283" s="101"/>
      <c r="Y1283" s="101"/>
      <c r="Z1283" s="101"/>
      <c r="AA1283" s="101"/>
    </row>
    <row r="1284" customFormat="false" ht="15.75" hidden="false" customHeight="true" outlineLevel="0" collapsed="false">
      <c r="A1284" s="101"/>
      <c r="B1284" s="101" t="n">
        <v>12</v>
      </c>
      <c r="C1284" s="101" t="n">
        <v>63</v>
      </c>
      <c r="D1284" s="101" t="n">
        <v>51</v>
      </c>
      <c r="E1284" s="101" t="n">
        <v>114</v>
      </c>
      <c r="F1284" s="101" t="s">
        <v>272</v>
      </c>
      <c r="G1284" s="101" t="str">
        <f aca="false">E1284&amp;""&amp;F1284</f>
        <v>114Sb</v>
      </c>
      <c r="H1284" s="101" t="n">
        <v>-84495.645</v>
      </c>
      <c r="I1284" s="101" t="n">
        <v>8149.89</v>
      </c>
      <c r="J1284" s="101" t="n">
        <v>3456.38</v>
      </c>
      <c r="K1284" s="101" t="n">
        <v>19039.31</v>
      </c>
      <c r="L1284" s="101" t="n">
        <v>11082.51</v>
      </c>
      <c r="M1284" s="101" t="n">
        <v>-2607.075</v>
      </c>
      <c r="N1284" s="101" t="n">
        <v>-11699.01</v>
      </c>
      <c r="O1284" s="101" t="n">
        <v>-449.8</v>
      </c>
      <c r="P1284" s="101" t="n">
        <v>-2418.79</v>
      </c>
      <c r="Q1284" s="101" t="n">
        <v>-14219.93</v>
      </c>
      <c r="R1284" s="101"/>
      <c r="S1284" s="101"/>
      <c r="T1284" s="101"/>
      <c r="U1284" s="101"/>
      <c r="V1284" s="101"/>
      <c r="W1284" s="101"/>
      <c r="X1284" s="101"/>
      <c r="Y1284" s="101"/>
      <c r="Z1284" s="101"/>
      <c r="AA1284" s="101"/>
    </row>
    <row r="1285" customFormat="false" ht="15.75" hidden="false" customHeight="true" outlineLevel="0" collapsed="false">
      <c r="A1285" s="101"/>
      <c r="B1285" s="101" t="n">
        <v>10</v>
      </c>
      <c r="C1285" s="101" t="n">
        <v>62</v>
      </c>
      <c r="D1285" s="101" t="n">
        <v>52</v>
      </c>
      <c r="E1285" s="101" t="n">
        <v>114</v>
      </c>
      <c r="F1285" s="101" t="s">
        <v>273</v>
      </c>
      <c r="G1285" s="101" t="str">
        <f aca="false">E1285&amp;""&amp;F1285</f>
        <v>114Te</v>
      </c>
      <c r="H1285" s="101" t="n">
        <v>-81888.569</v>
      </c>
      <c r="I1285" s="101" t="n">
        <v>11612.86</v>
      </c>
      <c r="J1285" s="101" t="n">
        <v>4760.46</v>
      </c>
      <c r="K1285" s="101" t="n">
        <v>20463.7</v>
      </c>
      <c r="L1285" s="101" t="n">
        <v>7810.52</v>
      </c>
      <c r="M1285" s="101" t="n">
        <v>-9092.01</v>
      </c>
      <c r="N1285" s="101" t="n">
        <v>-14802.68</v>
      </c>
      <c r="O1285" s="101" t="n">
        <v>1528.5</v>
      </c>
      <c r="P1285" s="101" t="n">
        <v>-849.3</v>
      </c>
      <c r="Q1285" s="101" t="n">
        <v>-18840.38</v>
      </c>
      <c r="R1285" s="101"/>
      <c r="S1285" s="101"/>
      <c r="T1285" s="101"/>
      <c r="U1285" s="101"/>
      <c r="V1285" s="101"/>
      <c r="W1285" s="101"/>
      <c r="X1285" s="101"/>
      <c r="Y1285" s="101"/>
      <c r="Z1285" s="101"/>
      <c r="AA1285" s="101"/>
    </row>
    <row r="1286" customFormat="false" ht="15.75" hidden="false" customHeight="true" outlineLevel="0" collapsed="false">
      <c r="A1286" s="101"/>
      <c r="B1286" s="101" t="n">
        <v>8</v>
      </c>
      <c r="C1286" s="101" t="n">
        <v>61</v>
      </c>
      <c r="D1286" s="101" t="n">
        <v>53</v>
      </c>
      <c r="E1286" s="101" t="n">
        <v>114</v>
      </c>
      <c r="F1286" s="101" t="s">
        <v>274</v>
      </c>
      <c r="G1286" s="101" t="str">
        <f aca="false">E1286&amp;""&amp;F1286</f>
        <v>114I</v>
      </c>
      <c r="H1286" s="101" t="n">
        <v>-72796.01</v>
      </c>
      <c r="I1286" s="101" t="n">
        <v>9748.01</v>
      </c>
      <c r="J1286" s="101" t="n">
        <v>1738.01</v>
      </c>
      <c r="K1286" s="101" t="n">
        <v>21876.01</v>
      </c>
      <c r="L1286" s="101" t="n">
        <v>5775.01</v>
      </c>
      <c r="M1286" s="101" t="n">
        <v>-5710.01</v>
      </c>
      <c r="N1286" s="101" t="n">
        <v>-18114.01</v>
      </c>
      <c r="O1286" s="101" t="n">
        <v>2229.01</v>
      </c>
      <c r="P1286" s="101" t="n">
        <v>4332.01</v>
      </c>
      <c r="Q1286" s="101" t="n">
        <v>-18664.01</v>
      </c>
      <c r="R1286" s="101"/>
      <c r="S1286" s="101"/>
      <c r="T1286" s="101"/>
      <c r="U1286" s="101"/>
      <c r="V1286" s="101"/>
      <c r="W1286" s="101"/>
      <c r="X1286" s="101"/>
      <c r="Y1286" s="101"/>
      <c r="Z1286" s="101"/>
      <c r="AA1286" s="101"/>
    </row>
    <row r="1287" customFormat="false" ht="15.75" hidden="false" customHeight="true" outlineLevel="0" collapsed="false">
      <c r="A1287" s="101"/>
      <c r="B1287" s="101" t="n">
        <v>6</v>
      </c>
      <c r="C1287" s="101" t="n">
        <v>60</v>
      </c>
      <c r="D1287" s="101" t="n">
        <v>54</v>
      </c>
      <c r="E1287" s="101" t="n">
        <v>114</v>
      </c>
      <c r="F1287" s="101" t="s">
        <v>275</v>
      </c>
      <c r="G1287" s="101" t="str">
        <f aca="false">E1287&amp;""&amp;F1287</f>
        <v>114Xe</v>
      </c>
      <c r="H1287" s="101" t="n">
        <v>-67085.889</v>
      </c>
      <c r="I1287" s="101" t="n">
        <v>12953.57</v>
      </c>
      <c r="J1287" s="101" t="n">
        <v>3255.35</v>
      </c>
      <c r="K1287" s="101" t="n">
        <v>23202.1</v>
      </c>
      <c r="L1287" s="101" t="n">
        <v>4096.32</v>
      </c>
      <c r="M1287" s="101" t="n">
        <v>-12403.629</v>
      </c>
      <c r="N1287" s="101" t="n">
        <v>-21126.38</v>
      </c>
      <c r="O1287" s="101" t="n">
        <v>2719.02</v>
      </c>
      <c r="P1287" s="101" t="n">
        <v>3972.17</v>
      </c>
      <c r="Q1287" s="101" t="n">
        <v>-23393.29</v>
      </c>
      <c r="R1287" s="101"/>
      <c r="S1287" s="101"/>
      <c r="T1287" s="101"/>
      <c r="U1287" s="101"/>
      <c r="V1287" s="101"/>
      <c r="W1287" s="101"/>
      <c r="X1287" s="101"/>
      <c r="Y1287" s="101"/>
      <c r="Z1287" s="101"/>
      <c r="AA1287" s="101"/>
    </row>
    <row r="1288" customFormat="false" ht="15.75" hidden="false" customHeight="true" outlineLevel="0" collapsed="false">
      <c r="A1288" s="101"/>
      <c r="B1288" s="101" t="n">
        <v>4</v>
      </c>
      <c r="C1288" s="101" t="n">
        <v>59</v>
      </c>
      <c r="D1288" s="101" t="n">
        <v>55</v>
      </c>
      <c r="E1288" s="101" t="n">
        <v>114</v>
      </c>
      <c r="F1288" s="101" t="s">
        <v>276</v>
      </c>
      <c r="G1288" s="101" t="str">
        <f aca="false">E1288&amp;""&amp;F1288</f>
        <v>114Cs</v>
      </c>
      <c r="H1288" s="101" t="n">
        <v>-54682.26</v>
      </c>
      <c r="I1288" s="101" t="n">
        <v>10989.66</v>
      </c>
      <c r="J1288" s="101" t="n">
        <v>-232.4</v>
      </c>
      <c r="K1288" s="101" t="n">
        <v>24537.61</v>
      </c>
      <c r="L1288" s="101" t="n">
        <v>2196.87</v>
      </c>
      <c r="M1288" s="101" t="n">
        <v>-8722.755</v>
      </c>
      <c r="N1288" s="101"/>
      <c r="O1288" s="101" t="n">
        <v>3357</v>
      </c>
      <c r="P1288" s="101" t="n">
        <v>9148.28</v>
      </c>
      <c r="Q1288" s="101"/>
      <c r="R1288" s="101"/>
      <c r="S1288" s="101"/>
      <c r="T1288" s="101"/>
      <c r="U1288" s="101"/>
      <c r="V1288" s="101"/>
      <c r="W1288" s="101"/>
      <c r="X1288" s="101"/>
      <c r="Y1288" s="101"/>
      <c r="Z1288" s="101"/>
      <c r="AA1288" s="101"/>
    </row>
    <row r="1289" customFormat="false" ht="15.75" hidden="false" customHeight="true" outlineLevel="0" collapsed="false">
      <c r="A1289" s="101"/>
      <c r="B1289" s="101" t="n">
        <v>2</v>
      </c>
      <c r="C1289" s="101" t="n">
        <v>58</v>
      </c>
      <c r="D1289" s="101" t="n">
        <v>56</v>
      </c>
      <c r="E1289" s="101" t="n">
        <v>114</v>
      </c>
      <c r="F1289" s="101" t="s">
        <v>277</v>
      </c>
      <c r="G1289" s="101" t="str">
        <f aca="false">E1289&amp;""&amp;F1289</f>
        <v>114Ba</v>
      </c>
      <c r="H1289" s="101" t="n">
        <v>-45959.505</v>
      </c>
      <c r="I1289" s="101"/>
      <c r="J1289" s="101" t="n">
        <v>1484.56</v>
      </c>
      <c r="K1289" s="101"/>
      <c r="L1289" s="101" t="n">
        <v>511.03</v>
      </c>
      <c r="M1289" s="101"/>
      <c r="N1289" s="101"/>
      <c r="O1289" s="101" t="n">
        <v>3534.17</v>
      </c>
      <c r="P1289" s="101" t="n">
        <v>8955.16</v>
      </c>
      <c r="Q1289" s="101"/>
      <c r="R1289" s="101"/>
      <c r="S1289" s="101"/>
      <c r="T1289" s="101"/>
      <c r="U1289" s="101"/>
      <c r="V1289" s="101"/>
      <c r="W1289" s="101"/>
      <c r="X1289" s="101"/>
      <c r="Y1289" s="101"/>
      <c r="Z1289" s="101"/>
      <c r="AA1289" s="101"/>
    </row>
    <row r="1290" customFormat="false" ht="15.75" hidden="false" customHeight="true" outlineLevel="0" collapsed="false">
      <c r="A1290" s="101"/>
      <c r="B1290" s="101" t="n">
        <v>33</v>
      </c>
      <c r="C1290" s="101" t="n">
        <v>74</v>
      </c>
      <c r="D1290" s="101" t="n">
        <v>41</v>
      </c>
      <c r="E1290" s="101" t="n">
        <v>115</v>
      </c>
      <c r="F1290" s="101" t="s">
        <v>263</v>
      </c>
      <c r="G1290" s="101" t="str">
        <f aca="false">E1290&amp;""&amp;F1290</f>
        <v>115Nb</v>
      </c>
      <c r="H1290" s="101" t="n">
        <v>-31354.01</v>
      </c>
      <c r="I1290" s="101" t="n">
        <v>4038.01</v>
      </c>
      <c r="J1290" s="101"/>
      <c r="K1290" s="101" t="n">
        <v>6986.01</v>
      </c>
      <c r="L1290" s="101"/>
      <c r="M1290" s="101" t="n">
        <v>13395.01</v>
      </c>
      <c r="N1290" s="101" t="n">
        <v>24554.01</v>
      </c>
      <c r="O1290" s="101"/>
      <c r="P1290" s="101"/>
      <c r="Q1290" s="101" t="n">
        <v>10382.01</v>
      </c>
      <c r="R1290" s="101"/>
      <c r="S1290" s="101"/>
      <c r="T1290" s="101"/>
      <c r="U1290" s="101"/>
      <c r="V1290" s="101"/>
      <c r="W1290" s="101"/>
      <c r="X1290" s="101"/>
      <c r="Y1290" s="101"/>
      <c r="Z1290" s="101"/>
      <c r="AA1290" s="101"/>
    </row>
    <row r="1291" customFormat="false" ht="15.75" hidden="false" customHeight="true" outlineLevel="0" collapsed="false">
      <c r="A1291" s="101"/>
      <c r="B1291" s="101" t="n">
        <v>31</v>
      </c>
      <c r="C1291" s="101" t="n">
        <v>73</v>
      </c>
      <c r="D1291" s="101" t="n">
        <v>42</v>
      </c>
      <c r="E1291" s="101" t="n">
        <v>115</v>
      </c>
      <c r="F1291" s="101" t="s">
        <v>264</v>
      </c>
      <c r="G1291" s="101" t="str">
        <f aca="false">E1291&amp;""&amp;F1291</f>
        <v>115Mo</v>
      </c>
      <c r="H1291" s="101" t="n">
        <v>-44749.01</v>
      </c>
      <c r="I1291" s="101" t="n">
        <v>3013.01</v>
      </c>
      <c r="J1291" s="101" t="n">
        <v>16650.01</v>
      </c>
      <c r="K1291" s="101" t="n">
        <v>8122.01</v>
      </c>
      <c r="L1291" s="101"/>
      <c r="M1291" s="101" t="n">
        <v>11159.01</v>
      </c>
      <c r="N1291" s="101" t="n">
        <v>21555.01</v>
      </c>
      <c r="O1291" s="101" t="n">
        <v>-9614.01</v>
      </c>
      <c r="P1291" s="101"/>
      <c r="Q1291" s="101" t="n">
        <v>5947.01</v>
      </c>
      <c r="R1291" s="101"/>
      <c r="S1291" s="101"/>
      <c r="T1291" s="101"/>
      <c r="U1291" s="101"/>
      <c r="V1291" s="101"/>
      <c r="W1291" s="101"/>
      <c r="X1291" s="101"/>
      <c r="Y1291" s="101"/>
      <c r="Z1291" s="101"/>
      <c r="AA1291" s="101"/>
    </row>
    <row r="1292" customFormat="false" ht="15.75" hidden="false" customHeight="true" outlineLevel="0" collapsed="false">
      <c r="A1292" s="101"/>
      <c r="B1292" s="101" t="n">
        <v>29</v>
      </c>
      <c r="C1292" s="101" t="n">
        <v>72</v>
      </c>
      <c r="D1292" s="101" t="n">
        <v>43</v>
      </c>
      <c r="E1292" s="101" t="n">
        <v>115</v>
      </c>
      <c r="F1292" s="101" t="s">
        <v>265</v>
      </c>
      <c r="G1292" s="101" t="str">
        <f aca="false">E1292&amp;""&amp;F1292</f>
        <v>115Tc</v>
      </c>
      <c r="H1292" s="101" t="n">
        <v>-55908.01</v>
      </c>
      <c r="I1292" s="101" t="n">
        <v>5212.01</v>
      </c>
      <c r="J1292" s="101" t="n">
        <v>13390.01</v>
      </c>
      <c r="K1292" s="101" t="n">
        <v>9239.01</v>
      </c>
      <c r="L1292" s="101" t="n">
        <v>29976.01</v>
      </c>
      <c r="M1292" s="101" t="n">
        <v>10396.01</v>
      </c>
      <c r="N1292" s="101" t="n">
        <v>18321.01</v>
      </c>
      <c r="O1292" s="101" t="n">
        <v>-9458.01</v>
      </c>
      <c r="P1292" s="101" t="n">
        <v>-27810.01</v>
      </c>
      <c r="Q1292" s="101" t="n">
        <v>6242.01</v>
      </c>
      <c r="R1292" s="101"/>
      <c r="S1292" s="101"/>
      <c r="T1292" s="101"/>
      <c r="U1292" s="101"/>
      <c r="V1292" s="101"/>
      <c r="W1292" s="101"/>
      <c r="X1292" s="101"/>
      <c r="Y1292" s="101"/>
      <c r="Z1292" s="101"/>
      <c r="AA1292" s="101"/>
    </row>
    <row r="1293" customFormat="false" ht="15.75" hidden="false" customHeight="true" outlineLevel="0" collapsed="false">
      <c r="A1293" s="101"/>
      <c r="B1293" s="101" t="n">
        <v>27</v>
      </c>
      <c r="C1293" s="101" t="n">
        <v>71</v>
      </c>
      <c r="D1293" s="101" t="n">
        <v>44</v>
      </c>
      <c r="E1293" s="101" t="n">
        <v>115</v>
      </c>
      <c r="F1293" s="101" t="s">
        <v>266</v>
      </c>
      <c r="G1293" s="101" t="str">
        <f aca="false">E1293&amp;""&amp;F1293</f>
        <v>115Ru</v>
      </c>
      <c r="H1293" s="101" t="n">
        <v>-66303.837</v>
      </c>
      <c r="I1293" s="101" t="n">
        <v>4153.13</v>
      </c>
      <c r="J1293" s="101" t="n">
        <v>14825.01</v>
      </c>
      <c r="K1293" s="101" t="n">
        <v>10576.12</v>
      </c>
      <c r="L1293" s="101" t="n">
        <v>28113.01</v>
      </c>
      <c r="M1293" s="101" t="n">
        <v>7925.439</v>
      </c>
      <c r="N1293" s="101" t="n">
        <v>14122.75</v>
      </c>
      <c r="O1293" s="101" t="n">
        <v>-8791.08</v>
      </c>
      <c r="P1293" s="101" t="n">
        <v>-23786.01</v>
      </c>
      <c r="Q1293" s="101" t="n">
        <v>1338.27</v>
      </c>
      <c r="R1293" s="101"/>
      <c r="S1293" s="101"/>
      <c r="T1293" s="101"/>
      <c r="U1293" s="101"/>
      <c r="V1293" s="101"/>
      <c r="W1293" s="101"/>
      <c r="X1293" s="101"/>
      <c r="Y1293" s="101"/>
      <c r="Z1293" s="101"/>
      <c r="AA1293" s="101"/>
    </row>
    <row r="1294" customFormat="false" ht="15.75" hidden="false" customHeight="true" outlineLevel="0" collapsed="false">
      <c r="A1294" s="101"/>
      <c r="B1294" s="101" t="n">
        <v>25</v>
      </c>
      <c r="C1294" s="101" t="n">
        <v>70</v>
      </c>
      <c r="D1294" s="101" t="n">
        <v>45</v>
      </c>
      <c r="E1294" s="101" t="n">
        <v>115</v>
      </c>
      <c r="F1294" s="101" t="s">
        <v>267</v>
      </c>
      <c r="G1294" s="101" t="str">
        <f aca="false">E1294&amp;""&amp;F1294</f>
        <v>115Rh</v>
      </c>
      <c r="H1294" s="101" t="n">
        <v>-74229.276</v>
      </c>
      <c r="I1294" s="101" t="n">
        <v>6587.17</v>
      </c>
      <c r="J1294" s="101" t="n">
        <v>11296.22</v>
      </c>
      <c r="K1294" s="101" t="n">
        <v>11604.17</v>
      </c>
      <c r="L1294" s="101" t="n">
        <v>25995.68</v>
      </c>
      <c r="M1294" s="101" t="n">
        <v>6197.307</v>
      </c>
      <c r="N1294" s="101" t="n">
        <v>10753.38</v>
      </c>
      <c r="O1294" s="101" t="n">
        <v>-7631.66</v>
      </c>
      <c r="P1294" s="101" t="n">
        <v>-22751.01</v>
      </c>
      <c r="Q1294" s="101" t="n">
        <v>1190.56</v>
      </c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</row>
    <row r="1295" customFormat="false" ht="15.75" hidden="false" customHeight="true" outlineLevel="0" collapsed="false">
      <c r="A1295" s="101"/>
      <c r="B1295" s="101" t="n">
        <v>23</v>
      </c>
      <c r="C1295" s="101" t="n">
        <v>69</v>
      </c>
      <c r="D1295" s="101" t="n">
        <v>46</v>
      </c>
      <c r="E1295" s="101" t="n">
        <v>115</v>
      </c>
      <c r="F1295" s="101" t="s">
        <v>268</v>
      </c>
      <c r="G1295" s="101" t="str">
        <f aca="false">E1295&amp;""&amp;F1295</f>
        <v>115Pd</v>
      </c>
      <c r="H1295" s="101" t="n">
        <v>-80426.583</v>
      </c>
      <c r="I1295" s="101" t="n">
        <v>5006.75</v>
      </c>
      <c r="J1295" s="101" t="n">
        <v>12002.13</v>
      </c>
      <c r="K1295" s="101" t="n">
        <v>12977.92</v>
      </c>
      <c r="L1295" s="101" t="n">
        <v>23134.17</v>
      </c>
      <c r="M1295" s="101" t="n">
        <v>4556.078</v>
      </c>
      <c r="N1295" s="101" t="n">
        <v>7657.81</v>
      </c>
      <c r="O1295" s="101" t="n">
        <v>-6068.32</v>
      </c>
      <c r="P1295" s="101" t="n">
        <v>-17493.53</v>
      </c>
      <c r="Q1295" s="101" t="n">
        <v>-3567.1</v>
      </c>
      <c r="R1295" s="101"/>
      <c r="S1295" s="101"/>
      <c r="T1295" s="101"/>
      <c r="U1295" s="101"/>
      <c r="V1295" s="101"/>
      <c r="W1295" s="101"/>
      <c r="X1295" s="101"/>
      <c r="Y1295" s="101"/>
      <c r="Z1295" s="101"/>
      <c r="AA1295" s="101"/>
    </row>
    <row r="1296" customFormat="false" ht="15.75" hidden="false" customHeight="true" outlineLevel="0" collapsed="false">
      <c r="A1296" s="101"/>
      <c r="B1296" s="101" t="n">
        <v>21</v>
      </c>
      <c r="C1296" s="101" t="n">
        <v>68</v>
      </c>
      <c r="D1296" s="101" t="n">
        <v>47</v>
      </c>
      <c r="E1296" s="101" t="n">
        <v>115</v>
      </c>
      <c r="F1296" s="101" t="s">
        <v>269</v>
      </c>
      <c r="G1296" s="101" t="str">
        <f aca="false">E1296&amp;""&amp;F1296</f>
        <v>115Ag</v>
      </c>
      <c r="H1296" s="101" t="n">
        <v>-84982.661</v>
      </c>
      <c r="I1296" s="101" t="n">
        <v>8123.18</v>
      </c>
      <c r="J1296" s="101" t="n">
        <v>8780.48</v>
      </c>
      <c r="K1296" s="101" t="n">
        <v>14098.51</v>
      </c>
      <c r="L1296" s="101" t="n">
        <v>20792.86</v>
      </c>
      <c r="M1296" s="101" t="n">
        <v>3101.728</v>
      </c>
      <c r="N1296" s="101" t="n">
        <v>4553.68</v>
      </c>
      <c r="O1296" s="101" t="n">
        <v>-5102.92</v>
      </c>
      <c r="P1296" s="101" t="n">
        <v>-16558.21</v>
      </c>
      <c r="Q1296" s="101" t="n">
        <v>-3039.14</v>
      </c>
      <c r="R1296" s="101"/>
      <c r="S1296" s="101"/>
      <c r="T1296" s="101"/>
      <c r="U1296" s="101"/>
      <c r="V1296" s="101"/>
      <c r="W1296" s="101"/>
      <c r="X1296" s="101"/>
      <c r="Y1296" s="101"/>
      <c r="Z1296" s="101"/>
      <c r="AA1296" s="101"/>
    </row>
    <row r="1297" customFormat="false" ht="15.75" hidden="false" customHeight="true" outlineLevel="0" collapsed="false">
      <c r="A1297" s="101"/>
      <c r="B1297" s="101" t="n">
        <v>19</v>
      </c>
      <c r="C1297" s="101" t="n">
        <v>67</v>
      </c>
      <c r="D1297" s="101" t="n">
        <v>48</v>
      </c>
      <c r="E1297" s="101" t="n">
        <v>115</v>
      </c>
      <c r="F1297" s="101" t="s">
        <v>270</v>
      </c>
      <c r="G1297" s="101" t="str">
        <f aca="false">E1297&amp;""&amp;F1297</f>
        <v>115Cd</v>
      </c>
      <c r="H1297" s="101" t="n">
        <v>-88084.389</v>
      </c>
      <c r="I1297" s="101" t="n">
        <v>6140.86</v>
      </c>
      <c r="J1297" s="101" t="n">
        <v>10442.56</v>
      </c>
      <c r="K1297" s="101" t="n">
        <v>15183.77</v>
      </c>
      <c r="L1297" s="101" t="n">
        <v>19071.03</v>
      </c>
      <c r="M1297" s="101" t="n">
        <v>1451.955</v>
      </c>
      <c r="N1297" s="101" t="n">
        <v>1949.44</v>
      </c>
      <c r="O1297" s="101" t="n">
        <v>-4522.79</v>
      </c>
      <c r="P1297" s="101" t="n">
        <v>-11882.21</v>
      </c>
      <c r="Q1297" s="101" t="n">
        <v>-7587.31</v>
      </c>
      <c r="R1297" s="101"/>
      <c r="S1297" s="101"/>
      <c r="T1297" s="101"/>
      <c r="U1297" s="101"/>
      <c r="V1297" s="101"/>
      <c r="W1297" s="101"/>
      <c r="X1297" s="101"/>
      <c r="Y1297" s="101"/>
      <c r="Z1297" s="101"/>
      <c r="AA1297" s="101"/>
    </row>
    <row r="1298" customFormat="false" ht="15.75" hidden="false" customHeight="true" outlineLevel="0" collapsed="false">
      <c r="A1298" s="101"/>
      <c r="B1298" s="101" t="n">
        <v>17</v>
      </c>
      <c r="C1298" s="101" t="n">
        <v>66</v>
      </c>
      <c r="D1298" s="101" t="n">
        <v>49</v>
      </c>
      <c r="E1298" s="101" t="n">
        <v>115</v>
      </c>
      <c r="F1298" s="101" t="s">
        <v>271</v>
      </c>
      <c r="G1298" s="101" t="str">
        <f aca="false">E1298&amp;""&amp;F1298</f>
        <v>115In</v>
      </c>
      <c r="H1298" s="101" t="n">
        <v>-89536.343</v>
      </c>
      <c r="I1298" s="101" t="n">
        <v>9039.26</v>
      </c>
      <c r="J1298" s="101" t="n">
        <v>6810.47</v>
      </c>
      <c r="K1298" s="101" t="n">
        <v>16313.16</v>
      </c>
      <c r="L1298" s="101" t="n">
        <v>17087.5</v>
      </c>
      <c r="M1298" s="101" t="n">
        <v>497.49</v>
      </c>
      <c r="N1298" s="101" t="n">
        <v>-2532.94</v>
      </c>
      <c r="O1298" s="101" t="n">
        <v>-3744.98</v>
      </c>
      <c r="P1298" s="101" t="n">
        <v>-11894.51</v>
      </c>
      <c r="Q1298" s="101" t="n">
        <v>-7050.32</v>
      </c>
      <c r="R1298" s="101"/>
      <c r="S1298" s="101"/>
      <c r="T1298" s="101"/>
      <c r="U1298" s="101"/>
      <c r="V1298" s="101"/>
      <c r="W1298" s="101"/>
      <c r="X1298" s="101"/>
      <c r="Y1298" s="101"/>
      <c r="Z1298" s="101"/>
      <c r="AA1298" s="101"/>
    </row>
    <row r="1299" customFormat="false" ht="15.75" hidden="false" customHeight="true" outlineLevel="0" collapsed="false">
      <c r="A1299" s="101"/>
      <c r="B1299" s="101" t="n">
        <v>15</v>
      </c>
      <c r="C1299" s="101" t="n">
        <v>65</v>
      </c>
      <c r="D1299" s="101" t="n">
        <v>50</v>
      </c>
      <c r="E1299" s="101" t="n">
        <v>115</v>
      </c>
      <c r="F1299" s="101" t="s">
        <v>214</v>
      </c>
      <c r="G1299" s="101" t="str">
        <f aca="false">E1299&amp;""&amp;F1299</f>
        <v>115Sn</v>
      </c>
      <c r="H1299" s="101" t="n">
        <v>-90033.833</v>
      </c>
      <c r="I1299" s="101" t="n">
        <v>7547.81</v>
      </c>
      <c r="J1299" s="101" t="n">
        <v>8754.41</v>
      </c>
      <c r="K1299" s="101" t="n">
        <v>17848.23</v>
      </c>
      <c r="L1299" s="101" t="n">
        <v>15568.52</v>
      </c>
      <c r="M1299" s="101" t="n">
        <v>-3030.43</v>
      </c>
      <c r="N1299" s="101" t="n">
        <v>-7971.07</v>
      </c>
      <c r="O1299" s="101" t="n">
        <v>-3205.67</v>
      </c>
      <c r="P1299" s="101" t="n">
        <v>-7307.96</v>
      </c>
      <c r="Q1299" s="101" t="n">
        <v>-13609.51</v>
      </c>
      <c r="R1299" s="101"/>
      <c r="S1299" s="101"/>
      <c r="T1299" s="101"/>
      <c r="U1299" s="101"/>
      <c r="V1299" s="101"/>
      <c r="W1299" s="101"/>
      <c r="X1299" s="101"/>
      <c r="Y1299" s="101"/>
      <c r="Z1299" s="101"/>
      <c r="AA1299" s="101"/>
    </row>
    <row r="1300" customFormat="false" ht="15.75" hidden="false" customHeight="true" outlineLevel="0" collapsed="false">
      <c r="A1300" s="101"/>
      <c r="B1300" s="101" t="n">
        <v>13</v>
      </c>
      <c r="C1300" s="101" t="n">
        <v>64</v>
      </c>
      <c r="D1300" s="101" t="n">
        <v>51</v>
      </c>
      <c r="E1300" s="101" t="n">
        <v>115</v>
      </c>
      <c r="F1300" s="101" t="s">
        <v>272</v>
      </c>
      <c r="G1300" s="101" t="str">
        <f aca="false">E1300&amp;""&amp;F1300</f>
        <v>115Sb</v>
      </c>
      <c r="H1300" s="101" t="n">
        <v>-87003.403</v>
      </c>
      <c r="I1300" s="101" t="n">
        <v>10579.08</v>
      </c>
      <c r="J1300" s="101" t="n">
        <v>3735.04</v>
      </c>
      <c r="K1300" s="101" t="n">
        <v>18728.96</v>
      </c>
      <c r="L1300" s="101" t="n">
        <v>12215.52</v>
      </c>
      <c r="M1300" s="101" t="n">
        <v>-4940.644</v>
      </c>
      <c r="N1300" s="101" t="n">
        <v>-10665.61</v>
      </c>
      <c r="O1300" s="101" t="n">
        <v>-1037.42</v>
      </c>
      <c r="P1300" s="101" t="n">
        <v>-5723.98</v>
      </c>
      <c r="Q1300" s="101" t="n">
        <v>-13186.15</v>
      </c>
      <c r="R1300" s="101"/>
      <c r="S1300" s="101"/>
      <c r="T1300" s="101"/>
      <c r="U1300" s="101"/>
      <c r="V1300" s="101"/>
      <c r="W1300" s="101"/>
      <c r="X1300" s="101"/>
      <c r="Y1300" s="101"/>
      <c r="Z1300" s="101"/>
      <c r="AA1300" s="101"/>
    </row>
    <row r="1301" customFormat="false" ht="15.75" hidden="false" customHeight="true" outlineLevel="0" collapsed="false">
      <c r="A1301" s="101"/>
      <c r="B1301" s="101" t="n">
        <v>11</v>
      </c>
      <c r="C1301" s="101" t="n">
        <v>63</v>
      </c>
      <c r="D1301" s="101" t="n">
        <v>52</v>
      </c>
      <c r="E1301" s="101" t="n">
        <v>115</v>
      </c>
      <c r="F1301" s="101" t="s">
        <v>273</v>
      </c>
      <c r="G1301" s="101" t="str">
        <f aca="false">E1301&amp;""&amp;F1301</f>
        <v>115Te</v>
      </c>
      <c r="H1301" s="101" t="n">
        <v>-82062.759</v>
      </c>
      <c r="I1301" s="101" t="n">
        <v>8245.51</v>
      </c>
      <c r="J1301" s="101" t="n">
        <v>4856.08</v>
      </c>
      <c r="K1301" s="101" t="n">
        <v>19858.36</v>
      </c>
      <c r="L1301" s="101" t="n">
        <v>8312.46</v>
      </c>
      <c r="M1301" s="101" t="n">
        <v>-5724.962</v>
      </c>
      <c r="N1301" s="101" t="n">
        <v>-13406.01</v>
      </c>
      <c r="O1301" s="101" t="n">
        <v>1451.84</v>
      </c>
      <c r="P1301" s="101" t="n">
        <v>1205.61</v>
      </c>
      <c r="Q1301" s="101" t="n">
        <v>-17338.01</v>
      </c>
      <c r="R1301" s="101"/>
      <c r="S1301" s="101"/>
      <c r="T1301" s="101"/>
      <c r="U1301" s="101"/>
      <c r="V1301" s="101"/>
      <c r="W1301" s="101"/>
      <c r="X1301" s="101"/>
      <c r="Y1301" s="101"/>
      <c r="Z1301" s="101"/>
      <c r="AA1301" s="101"/>
    </row>
    <row r="1302" customFormat="false" ht="15.75" hidden="false" customHeight="true" outlineLevel="0" collapsed="false">
      <c r="A1302" s="101"/>
      <c r="B1302" s="101" t="n">
        <v>9</v>
      </c>
      <c r="C1302" s="101" t="n">
        <v>62</v>
      </c>
      <c r="D1302" s="101" t="n">
        <v>53</v>
      </c>
      <c r="E1302" s="101" t="n">
        <v>115</v>
      </c>
      <c r="F1302" s="101" t="s">
        <v>274</v>
      </c>
      <c r="G1302" s="101" t="str">
        <f aca="false">E1302&amp;""&amp;F1302</f>
        <v>115I</v>
      </c>
      <c r="H1302" s="101" t="n">
        <v>-76337.796</v>
      </c>
      <c r="I1302" s="101" t="n">
        <v>11613.01</v>
      </c>
      <c r="J1302" s="101" t="n">
        <v>1738.2</v>
      </c>
      <c r="K1302" s="101" t="n">
        <v>21360.92</v>
      </c>
      <c r="L1302" s="101" t="n">
        <v>6498.66</v>
      </c>
      <c r="M1302" s="101" t="n">
        <v>-7681.049</v>
      </c>
      <c r="N1302" s="101" t="n">
        <v>-16638.01</v>
      </c>
      <c r="O1302" s="101" t="n">
        <v>2074.02</v>
      </c>
      <c r="P1302" s="101" t="n">
        <v>868.88</v>
      </c>
      <c r="Q1302" s="101" t="n">
        <v>-17323.22</v>
      </c>
      <c r="R1302" s="101"/>
      <c r="S1302" s="101"/>
      <c r="T1302" s="101"/>
      <c r="U1302" s="101"/>
      <c r="V1302" s="101"/>
      <c r="W1302" s="101"/>
      <c r="X1302" s="101"/>
      <c r="Y1302" s="101"/>
      <c r="Z1302" s="101"/>
      <c r="AA1302" s="101"/>
    </row>
    <row r="1303" customFormat="false" ht="15.75" hidden="false" customHeight="true" outlineLevel="0" collapsed="false">
      <c r="A1303" s="101"/>
      <c r="B1303" s="101" t="n">
        <v>7</v>
      </c>
      <c r="C1303" s="101" t="n">
        <v>61</v>
      </c>
      <c r="D1303" s="101" t="n">
        <v>54</v>
      </c>
      <c r="E1303" s="101" t="n">
        <v>115</v>
      </c>
      <c r="F1303" s="101" t="s">
        <v>275</v>
      </c>
      <c r="G1303" s="101" t="str">
        <f aca="false">E1303&amp;""&amp;F1303</f>
        <v>115Xe</v>
      </c>
      <c r="H1303" s="101" t="n">
        <v>-68656.747</v>
      </c>
      <c r="I1303" s="101" t="n">
        <v>9642.18</v>
      </c>
      <c r="J1303" s="101" t="n">
        <v>3149.01</v>
      </c>
      <c r="K1303" s="101" t="n">
        <v>22595.75</v>
      </c>
      <c r="L1303" s="101" t="n">
        <v>4887.66</v>
      </c>
      <c r="M1303" s="101" t="n">
        <v>-8957.01</v>
      </c>
      <c r="N1303" s="101" t="n">
        <v>-19632.01</v>
      </c>
      <c r="O1303" s="101" t="n">
        <v>2505.81</v>
      </c>
      <c r="P1303" s="101" t="n">
        <v>5942.85</v>
      </c>
      <c r="Q1303" s="101" t="n">
        <v>-22045.8</v>
      </c>
      <c r="R1303" s="101"/>
      <c r="S1303" s="101"/>
      <c r="T1303" s="101"/>
      <c r="U1303" s="101"/>
      <c r="V1303" s="101"/>
      <c r="W1303" s="101"/>
      <c r="X1303" s="101"/>
      <c r="Y1303" s="101"/>
      <c r="Z1303" s="101"/>
      <c r="AA1303" s="101"/>
    </row>
    <row r="1304" customFormat="false" ht="15.75" hidden="false" customHeight="true" outlineLevel="0" collapsed="false">
      <c r="A1304" s="101"/>
      <c r="B1304" s="101" t="n">
        <v>5</v>
      </c>
      <c r="C1304" s="101" t="n">
        <v>60</v>
      </c>
      <c r="D1304" s="101" t="n">
        <v>55</v>
      </c>
      <c r="E1304" s="101" t="n">
        <v>115</v>
      </c>
      <c r="F1304" s="101" t="s">
        <v>276</v>
      </c>
      <c r="G1304" s="101" t="str">
        <f aca="false">E1304&amp;""&amp;F1304</f>
        <v>115Cs</v>
      </c>
      <c r="H1304" s="101" t="n">
        <v>-59699.01</v>
      </c>
      <c r="I1304" s="101" t="n">
        <v>13089.01</v>
      </c>
      <c r="J1304" s="101" t="n">
        <v>-97.01</v>
      </c>
      <c r="K1304" s="101" t="n">
        <v>24078.01</v>
      </c>
      <c r="L1304" s="101" t="n">
        <v>3158.01</v>
      </c>
      <c r="M1304" s="101" t="n">
        <v>-10675.01</v>
      </c>
      <c r="N1304" s="101"/>
      <c r="O1304" s="101" t="n">
        <v>2829.01</v>
      </c>
      <c r="P1304" s="101" t="n">
        <v>5808.01</v>
      </c>
      <c r="Q1304" s="101" t="n">
        <v>-21811.01</v>
      </c>
      <c r="R1304" s="101"/>
      <c r="S1304" s="101"/>
      <c r="T1304" s="101"/>
      <c r="U1304" s="101"/>
      <c r="V1304" s="101"/>
      <c r="W1304" s="101"/>
      <c r="X1304" s="101"/>
      <c r="Y1304" s="101"/>
      <c r="Z1304" s="101"/>
      <c r="AA1304" s="101"/>
    </row>
    <row r="1305" customFormat="false" ht="15.75" hidden="false" customHeight="true" outlineLevel="0" collapsed="false">
      <c r="A1305" s="101"/>
      <c r="B1305" s="101" t="n">
        <v>3</v>
      </c>
      <c r="C1305" s="101" t="n">
        <v>59</v>
      </c>
      <c r="D1305" s="101" t="n">
        <v>56</v>
      </c>
      <c r="E1305" s="101" t="n">
        <v>115</v>
      </c>
      <c r="F1305" s="101" t="s">
        <v>277</v>
      </c>
      <c r="G1305" s="101" t="str">
        <f aca="false">E1305&amp;""&amp;F1305</f>
        <v>115Ba</v>
      </c>
      <c r="H1305" s="101" t="n">
        <v>-49025.01</v>
      </c>
      <c r="I1305" s="101" t="n">
        <v>11136.01</v>
      </c>
      <c r="J1305" s="101" t="n">
        <v>1631.01</v>
      </c>
      <c r="K1305" s="101"/>
      <c r="L1305" s="101" t="n">
        <v>1399.01</v>
      </c>
      <c r="M1305" s="101"/>
      <c r="N1305" s="101"/>
      <c r="O1305" s="101" t="n">
        <v>2943.01</v>
      </c>
      <c r="P1305" s="101" t="n">
        <v>10772.01</v>
      </c>
      <c r="Q1305" s="101"/>
      <c r="R1305" s="101"/>
      <c r="S1305" s="101"/>
      <c r="T1305" s="101"/>
      <c r="U1305" s="101"/>
      <c r="V1305" s="101"/>
      <c r="W1305" s="101"/>
      <c r="X1305" s="101"/>
      <c r="Y1305" s="101"/>
      <c r="Z1305" s="101"/>
      <c r="AA1305" s="101"/>
    </row>
    <row r="1306" customFormat="false" ht="15.75" hidden="false" customHeight="true" outlineLevel="0" collapsed="false">
      <c r="A1306" s="101"/>
      <c r="B1306" s="101" t="n">
        <v>32</v>
      </c>
      <c r="C1306" s="101" t="n">
        <v>74</v>
      </c>
      <c r="D1306" s="101" t="n">
        <v>42</v>
      </c>
      <c r="E1306" s="101" t="n">
        <v>116</v>
      </c>
      <c r="F1306" s="101" t="s">
        <v>264</v>
      </c>
      <c r="G1306" s="101" t="str">
        <f aca="false">E1306&amp;""&amp;F1306</f>
        <v>116Mo</v>
      </c>
      <c r="H1306" s="101" t="n">
        <v>-41500.01</v>
      </c>
      <c r="I1306" s="101" t="n">
        <v>4822.01</v>
      </c>
      <c r="J1306" s="101" t="n">
        <v>17435.01</v>
      </c>
      <c r="K1306" s="101" t="n">
        <v>7836.01</v>
      </c>
      <c r="L1306" s="101"/>
      <c r="M1306" s="101" t="n">
        <v>9956.01</v>
      </c>
      <c r="N1306" s="101" t="n">
        <v>22569.01</v>
      </c>
      <c r="O1306" s="101" t="n">
        <v>-10114.01</v>
      </c>
      <c r="P1306" s="101"/>
      <c r="Q1306" s="101" t="n">
        <v>6337.01</v>
      </c>
      <c r="R1306" s="101"/>
      <c r="S1306" s="101"/>
      <c r="T1306" s="101"/>
      <c r="U1306" s="101"/>
      <c r="V1306" s="101"/>
      <c r="W1306" s="101"/>
      <c r="X1306" s="101"/>
      <c r="Y1306" s="101"/>
      <c r="Z1306" s="101"/>
      <c r="AA1306" s="101"/>
    </row>
    <row r="1307" customFormat="false" ht="15.75" hidden="false" customHeight="true" outlineLevel="0" collapsed="false">
      <c r="A1307" s="101"/>
      <c r="B1307" s="101" t="n">
        <v>30</v>
      </c>
      <c r="C1307" s="101" t="n">
        <v>73</v>
      </c>
      <c r="D1307" s="101" t="n">
        <v>43</v>
      </c>
      <c r="E1307" s="101" t="n">
        <v>116</v>
      </c>
      <c r="F1307" s="101" t="s">
        <v>265</v>
      </c>
      <c r="G1307" s="101" t="str">
        <f aca="false">E1307&amp;""&amp;F1307</f>
        <v>116Tc</v>
      </c>
      <c r="H1307" s="101" t="n">
        <v>-51456.01</v>
      </c>
      <c r="I1307" s="101" t="n">
        <v>3619.01</v>
      </c>
      <c r="J1307" s="101" t="n">
        <v>13996.01</v>
      </c>
      <c r="K1307" s="101" t="n">
        <v>8831.01</v>
      </c>
      <c r="L1307" s="101" t="n">
        <v>30646.01</v>
      </c>
      <c r="M1307" s="101" t="n">
        <v>12613.01</v>
      </c>
      <c r="N1307" s="101" t="n">
        <v>19283.01</v>
      </c>
      <c r="O1307" s="101" t="n">
        <v>-9607.01</v>
      </c>
      <c r="P1307" s="101" t="n">
        <v>-27391.01</v>
      </c>
      <c r="Q1307" s="101" t="n">
        <v>6777.01</v>
      </c>
      <c r="R1307" s="101"/>
      <c r="S1307" s="101"/>
      <c r="T1307" s="101"/>
      <c r="U1307" s="101"/>
      <c r="V1307" s="101"/>
      <c r="W1307" s="101"/>
      <c r="X1307" s="101"/>
      <c r="Y1307" s="101"/>
      <c r="Z1307" s="101"/>
      <c r="AA1307" s="101"/>
    </row>
    <row r="1308" customFormat="false" ht="15.75" hidden="false" customHeight="true" outlineLevel="0" collapsed="false">
      <c r="A1308" s="101"/>
      <c r="B1308" s="101" t="n">
        <v>28</v>
      </c>
      <c r="C1308" s="101" t="n">
        <v>72</v>
      </c>
      <c r="D1308" s="101" t="n">
        <v>44</v>
      </c>
      <c r="E1308" s="101" t="n">
        <v>116</v>
      </c>
      <c r="F1308" s="101" t="s">
        <v>266</v>
      </c>
      <c r="G1308" s="101" t="str">
        <f aca="false">E1308&amp;""&amp;F1308</f>
        <v>116Ru</v>
      </c>
      <c r="H1308" s="101" t="n">
        <v>-64068.907</v>
      </c>
      <c r="I1308" s="101" t="n">
        <v>5836.39</v>
      </c>
      <c r="J1308" s="101" t="n">
        <v>15450.01</v>
      </c>
      <c r="K1308" s="101" t="n">
        <v>9989.52</v>
      </c>
      <c r="L1308" s="101" t="n">
        <v>28840.01</v>
      </c>
      <c r="M1308" s="101" t="n">
        <v>6670.118</v>
      </c>
      <c r="N1308" s="101" t="n">
        <v>15762.94</v>
      </c>
      <c r="O1308" s="101" t="n">
        <v>-9030.01</v>
      </c>
      <c r="P1308" s="101" t="n">
        <v>-26609.01</v>
      </c>
      <c r="Q1308" s="101" t="n">
        <v>2089.05</v>
      </c>
      <c r="R1308" s="101"/>
      <c r="S1308" s="101"/>
      <c r="T1308" s="101"/>
      <c r="U1308" s="101"/>
      <c r="V1308" s="101"/>
      <c r="W1308" s="101"/>
      <c r="X1308" s="101"/>
      <c r="Y1308" s="101"/>
      <c r="Z1308" s="101"/>
      <c r="AA1308" s="101"/>
    </row>
    <row r="1309" customFormat="false" ht="15.75" hidden="false" customHeight="true" outlineLevel="0" collapsed="false">
      <c r="A1309" s="101"/>
      <c r="B1309" s="101" t="n">
        <v>26</v>
      </c>
      <c r="C1309" s="101" t="n">
        <v>71</v>
      </c>
      <c r="D1309" s="101" t="n">
        <v>45</v>
      </c>
      <c r="E1309" s="101" t="n">
        <v>116</v>
      </c>
      <c r="F1309" s="101" t="s">
        <v>267</v>
      </c>
      <c r="G1309" s="101" t="str">
        <f aca="false">E1309&amp;""&amp;F1309</f>
        <v>116Rh</v>
      </c>
      <c r="H1309" s="101" t="n">
        <v>-70739.025</v>
      </c>
      <c r="I1309" s="101" t="n">
        <v>4581.07</v>
      </c>
      <c r="J1309" s="101" t="n">
        <v>11724.16</v>
      </c>
      <c r="K1309" s="101" t="n">
        <v>11168.24</v>
      </c>
      <c r="L1309" s="101" t="n">
        <v>26549.01</v>
      </c>
      <c r="M1309" s="101" t="n">
        <v>9092.824</v>
      </c>
      <c r="N1309" s="101" t="n">
        <v>11803.63</v>
      </c>
      <c r="O1309" s="101" t="n">
        <v>-7908.89</v>
      </c>
      <c r="P1309" s="101" t="n">
        <v>-22120.01</v>
      </c>
      <c r="Q1309" s="101" t="n">
        <v>1616.24</v>
      </c>
      <c r="R1309" s="101"/>
      <c r="S1309" s="101"/>
      <c r="T1309" s="101"/>
      <c r="U1309" s="101"/>
      <c r="V1309" s="101"/>
      <c r="W1309" s="101"/>
      <c r="X1309" s="101"/>
      <c r="Y1309" s="101"/>
      <c r="Z1309" s="101"/>
      <c r="AA1309" s="101"/>
    </row>
    <row r="1310" customFormat="false" ht="15.75" hidden="false" customHeight="true" outlineLevel="0" collapsed="false">
      <c r="A1310" s="101"/>
      <c r="B1310" s="101" t="n">
        <v>24</v>
      </c>
      <c r="C1310" s="101" t="n">
        <v>70</v>
      </c>
      <c r="D1310" s="101" t="n">
        <v>46</v>
      </c>
      <c r="E1310" s="101" t="n">
        <v>116</v>
      </c>
      <c r="F1310" s="101" t="s">
        <v>268</v>
      </c>
      <c r="G1310" s="101" t="str">
        <f aca="false">E1310&amp;""&amp;F1310</f>
        <v>116Pd</v>
      </c>
      <c r="H1310" s="101" t="n">
        <v>-79831.849</v>
      </c>
      <c r="I1310" s="101" t="n">
        <v>7476.58</v>
      </c>
      <c r="J1310" s="101" t="n">
        <v>12891.54</v>
      </c>
      <c r="K1310" s="101" t="n">
        <v>12483.33</v>
      </c>
      <c r="L1310" s="101" t="n">
        <v>24187.77</v>
      </c>
      <c r="M1310" s="101" t="n">
        <v>2710.804</v>
      </c>
      <c r="N1310" s="101" t="n">
        <v>8880.71</v>
      </c>
      <c r="O1310" s="101" t="n">
        <v>-6628.05</v>
      </c>
      <c r="P1310" s="101" t="n">
        <v>-20816.98</v>
      </c>
      <c r="Q1310" s="101" t="n">
        <v>-2920.51</v>
      </c>
      <c r="R1310" s="101"/>
      <c r="S1310" s="101"/>
      <c r="T1310" s="101"/>
      <c r="U1310" s="101"/>
      <c r="V1310" s="101"/>
      <c r="W1310" s="101"/>
      <c r="X1310" s="101"/>
      <c r="Y1310" s="101"/>
      <c r="Z1310" s="101"/>
      <c r="AA1310" s="101"/>
    </row>
    <row r="1311" customFormat="false" ht="15.75" hidden="false" customHeight="true" outlineLevel="0" collapsed="false">
      <c r="A1311" s="101"/>
      <c r="B1311" s="101" t="n">
        <v>22</v>
      </c>
      <c r="C1311" s="101" t="n">
        <v>69</v>
      </c>
      <c r="D1311" s="101" t="n">
        <v>47</v>
      </c>
      <c r="E1311" s="101" t="n">
        <v>116</v>
      </c>
      <c r="F1311" s="101" t="s">
        <v>269</v>
      </c>
      <c r="G1311" s="101" t="str">
        <f aca="false">E1311&amp;""&amp;F1311</f>
        <v>116Ag</v>
      </c>
      <c r="H1311" s="101" t="n">
        <v>-82542.653</v>
      </c>
      <c r="I1311" s="101" t="n">
        <v>5631.31</v>
      </c>
      <c r="J1311" s="101" t="n">
        <v>9405.04</v>
      </c>
      <c r="K1311" s="101" t="n">
        <v>13754.49</v>
      </c>
      <c r="L1311" s="101" t="n">
        <v>21407.17</v>
      </c>
      <c r="M1311" s="101" t="n">
        <v>6169.903</v>
      </c>
      <c r="N1311" s="101" t="n">
        <v>5707.09</v>
      </c>
      <c r="O1311" s="101" t="n">
        <v>-5234.68</v>
      </c>
      <c r="P1311" s="101" t="n">
        <v>-15602.35</v>
      </c>
      <c r="Q1311" s="101" t="n">
        <v>-2529.58</v>
      </c>
      <c r="R1311" s="101"/>
      <c r="S1311" s="101"/>
      <c r="T1311" s="101"/>
      <c r="U1311" s="101"/>
      <c r="V1311" s="101"/>
      <c r="W1311" s="101"/>
      <c r="X1311" s="101"/>
      <c r="Y1311" s="101"/>
      <c r="Z1311" s="101"/>
      <c r="AA1311" s="101"/>
    </row>
    <row r="1312" customFormat="false" ht="15.75" hidden="false" customHeight="true" outlineLevel="0" collapsed="false">
      <c r="A1312" s="101"/>
      <c r="B1312" s="101" t="n">
        <v>20</v>
      </c>
      <c r="C1312" s="101" t="n">
        <v>68</v>
      </c>
      <c r="D1312" s="101" t="n">
        <v>48</v>
      </c>
      <c r="E1312" s="101" t="n">
        <v>116</v>
      </c>
      <c r="F1312" s="101" t="s">
        <v>270</v>
      </c>
      <c r="G1312" s="101" t="str">
        <f aca="false">E1312&amp;""&amp;F1312</f>
        <v>116Cd</v>
      </c>
      <c r="H1312" s="101" t="n">
        <v>-88712.556</v>
      </c>
      <c r="I1312" s="101" t="n">
        <v>8699.48</v>
      </c>
      <c r="J1312" s="101" t="n">
        <v>11018.87</v>
      </c>
      <c r="K1312" s="101" t="n">
        <v>14840.35</v>
      </c>
      <c r="L1312" s="101" t="n">
        <v>19799.34</v>
      </c>
      <c r="M1312" s="101" t="n">
        <v>-462.81</v>
      </c>
      <c r="N1312" s="101" t="n">
        <v>2813.44</v>
      </c>
      <c r="O1312" s="101" t="n">
        <v>-4815.64</v>
      </c>
      <c r="P1312" s="101" t="n">
        <v>-15574.94</v>
      </c>
      <c r="Q1312" s="101" t="n">
        <v>-7247.53</v>
      </c>
      <c r="R1312" s="101"/>
      <c r="S1312" s="101"/>
      <c r="T1312" s="101"/>
      <c r="U1312" s="101"/>
      <c r="V1312" s="101"/>
      <c r="W1312" s="101"/>
      <c r="X1312" s="101"/>
      <c r="Y1312" s="101"/>
      <c r="Z1312" s="101"/>
      <c r="AA1312" s="101"/>
    </row>
    <row r="1313" customFormat="false" ht="15.75" hidden="false" customHeight="true" outlineLevel="0" collapsed="false">
      <c r="A1313" s="101"/>
      <c r="B1313" s="101" t="n">
        <v>18</v>
      </c>
      <c r="C1313" s="101" t="n">
        <v>67</v>
      </c>
      <c r="D1313" s="101" t="n">
        <v>49</v>
      </c>
      <c r="E1313" s="101" t="n">
        <v>116</v>
      </c>
      <c r="F1313" s="101" t="s">
        <v>271</v>
      </c>
      <c r="G1313" s="101" t="str">
        <f aca="false">E1313&amp;""&amp;F1313</f>
        <v>116In</v>
      </c>
      <c r="H1313" s="101" t="n">
        <v>-88249.746</v>
      </c>
      <c r="I1313" s="101" t="n">
        <v>6784.72</v>
      </c>
      <c r="J1313" s="101" t="n">
        <v>7454.33</v>
      </c>
      <c r="K1313" s="101" t="n">
        <v>15823.98</v>
      </c>
      <c r="L1313" s="101" t="n">
        <v>17896.89</v>
      </c>
      <c r="M1313" s="101" t="n">
        <v>3276.249</v>
      </c>
      <c r="N1313" s="101" t="n">
        <v>-1428.09</v>
      </c>
      <c r="O1313" s="101" t="n">
        <v>-4090.94</v>
      </c>
      <c r="P1313" s="101" t="n">
        <v>-10556.06</v>
      </c>
      <c r="Q1313" s="101" t="n">
        <v>-6287.23</v>
      </c>
      <c r="R1313" s="101"/>
      <c r="S1313" s="101"/>
      <c r="T1313" s="101"/>
      <c r="U1313" s="101"/>
      <c r="V1313" s="101"/>
      <c r="W1313" s="101"/>
      <c r="X1313" s="101"/>
      <c r="Y1313" s="101"/>
      <c r="Z1313" s="101"/>
      <c r="AA1313" s="101"/>
    </row>
    <row r="1314" customFormat="false" ht="15.75" hidden="false" customHeight="true" outlineLevel="0" collapsed="false">
      <c r="A1314" s="101"/>
      <c r="B1314" s="101" t="n">
        <v>16</v>
      </c>
      <c r="C1314" s="101" t="n">
        <v>66</v>
      </c>
      <c r="D1314" s="101" t="n">
        <v>50</v>
      </c>
      <c r="E1314" s="101" t="n">
        <v>116</v>
      </c>
      <c r="F1314" s="101" t="s">
        <v>214</v>
      </c>
      <c r="G1314" s="101" t="str">
        <f aca="false">E1314&amp;""&amp;F1314</f>
        <v>116Sn</v>
      </c>
      <c r="H1314" s="101" t="n">
        <v>-91525.995</v>
      </c>
      <c r="I1314" s="101" t="n">
        <v>9563.48</v>
      </c>
      <c r="J1314" s="101" t="n">
        <v>9278.62</v>
      </c>
      <c r="K1314" s="101" t="n">
        <v>17111.29</v>
      </c>
      <c r="L1314" s="101" t="n">
        <v>16089.09</v>
      </c>
      <c r="M1314" s="101" t="n">
        <v>-4704.341</v>
      </c>
      <c r="N1314" s="101" t="n">
        <v>-6257.03</v>
      </c>
      <c r="O1314" s="101" t="n">
        <v>-3375.11</v>
      </c>
      <c r="P1314" s="101" t="n">
        <v>-10730.58</v>
      </c>
      <c r="Q1314" s="101" t="n">
        <v>-12593.91</v>
      </c>
      <c r="R1314" s="101"/>
      <c r="S1314" s="101"/>
      <c r="T1314" s="101"/>
      <c r="U1314" s="101"/>
      <c r="V1314" s="101"/>
      <c r="W1314" s="101"/>
      <c r="X1314" s="101"/>
      <c r="Y1314" s="101"/>
      <c r="Z1314" s="101"/>
      <c r="AA1314" s="101"/>
    </row>
    <row r="1315" customFormat="false" ht="15.75" hidden="false" customHeight="true" outlineLevel="0" collapsed="false">
      <c r="A1315" s="101"/>
      <c r="B1315" s="101" t="n">
        <v>14</v>
      </c>
      <c r="C1315" s="101" t="n">
        <v>65</v>
      </c>
      <c r="D1315" s="101" t="n">
        <v>51</v>
      </c>
      <c r="E1315" s="101" t="n">
        <v>116</v>
      </c>
      <c r="F1315" s="101" t="s">
        <v>272</v>
      </c>
      <c r="G1315" s="101" t="str">
        <f aca="false">E1315&amp;""&amp;F1315</f>
        <v>116Sb</v>
      </c>
      <c r="H1315" s="101" t="n">
        <v>-86821.654</v>
      </c>
      <c r="I1315" s="101" t="n">
        <v>7889.57</v>
      </c>
      <c r="J1315" s="101" t="n">
        <v>4076.79</v>
      </c>
      <c r="K1315" s="101" t="n">
        <v>18468.64</v>
      </c>
      <c r="L1315" s="101" t="n">
        <v>12831.2</v>
      </c>
      <c r="M1315" s="101" t="n">
        <v>-1552.693</v>
      </c>
      <c r="N1315" s="101" t="n">
        <v>-9329.42</v>
      </c>
      <c r="O1315" s="101" t="n">
        <v>-1255.5</v>
      </c>
      <c r="P1315" s="101" t="n">
        <v>-4574.28</v>
      </c>
      <c r="Q1315" s="101" t="n">
        <v>-12830.21</v>
      </c>
      <c r="R1315" s="101"/>
      <c r="S1315" s="101"/>
      <c r="T1315" s="101"/>
      <c r="U1315" s="101"/>
      <c r="V1315" s="101"/>
      <c r="W1315" s="101"/>
      <c r="X1315" s="101"/>
      <c r="Y1315" s="101"/>
      <c r="Z1315" s="101"/>
      <c r="AA1315" s="101"/>
    </row>
    <row r="1316" customFormat="false" ht="15.75" hidden="false" customHeight="true" outlineLevel="0" collapsed="false">
      <c r="A1316" s="101"/>
      <c r="B1316" s="101" t="n">
        <v>12</v>
      </c>
      <c r="C1316" s="101" t="n">
        <v>64</v>
      </c>
      <c r="D1316" s="101" t="n">
        <v>52</v>
      </c>
      <c r="E1316" s="101" t="n">
        <v>116</v>
      </c>
      <c r="F1316" s="101" t="s">
        <v>273</v>
      </c>
      <c r="G1316" s="101" t="str">
        <f aca="false">E1316&amp;""&amp;F1316</f>
        <v>116Te</v>
      </c>
      <c r="H1316" s="101" t="n">
        <v>-85268.961</v>
      </c>
      <c r="I1316" s="101" t="n">
        <v>11277.52</v>
      </c>
      <c r="J1316" s="101" t="n">
        <v>5554.53</v>
      </c>
      <c r="K1316" s="101" t="n">
        <v>19523.03</v>
      </c>
      <c r="L1316" s="101" t="n">
        <v>9289.57</v>
      </c>
      <c r="M1316" s="101" t="n">
        <v>-7776.725</v>
      </c>
      <c r="N1316" s="101" t="n">
        <v>-12222.24</v>
      </c>
      <c r="O1316" s="101" t="n">
        <v>962.11</v>
      </c>
      <c r="P1316" s="101" t="n">
        <v>-2524.1</v>
      </c>
      <c r="Q1316" s="101" t="n">
        <v>-17002.48</v>
      </c>
      <c r="R1316" s="101"/>
      <c r="S1316" s="101"/>
      <c r="T1316" s="101"/>
      <c r="U1316" s="101"/>
      <c r="V1316" s="101"/>
      <c r="W1316" s="101"/>
      <c r="X1316" s="101"/>
      <c r="Y1316" s="101"/>
      <c r="Z1316" s="101"/>
      <c r="AA1316" s="101"/>
    </row>
    <row r="1317" customFormat="false" ht="15.75" hidden="false" customHeight="true" outlineLevel="0" collapsed="false">
      <c r="A1317" s="101"/>
      <c r="B1317" s="101" t="n">
        <v>10</v>
      </c>
      <c r="C1317" s="101" t="n">
        <v>63</v>
      </c>
      <c r="D1317" s="101" t="n">
        <v>53</v>
      </c>
      <c r="E1317" s="101" t="n">
        <v>116</v>
      </c>
      <c r="F1317" s="101" t="s">
        <v>274</v>
      </c>
      <c r="G1317" s="101" t="str">
        <f aca="false">E1317&amp;""&amp;F1317</f>
        <v>116I</v>
      </c>
      <c r="H1317" s="101" t="n">
        <v>-77492.236</v>
      </c>
      <c r="I1317" s="101" t="n">
        <v>9225.76</v>
      </c>
      <c r="J1317" s="101" t="n">
        <v>2718.45</v>
      </c>
      <c r="K1317" s="101" t="n">
        <v>20839.01</v>
      </c>
      <c r="L1317" s="101" t="n">
        <v>7574.53</v>
      </c>
      <c r="M1317" s="101" t="n">
        <v>-4445.512</v>
      </c>
      <c r="N1317" s="101" t="n">
        <v>-15430.01</v>
      </c>
      <c r="O1317" s="101" t="n">
        <v>1681.81</v>
      </c>
      <c r="P1317" s="101" t="n">
        <v>2222.2</v>
      </c>
      <c r="Q1317" s="101" t="n">
        <v>-16906.81</v>
      </c>
      <c r="R1317" s="101"/>
      <c r="S1317" s="101"/>
      <c r="T1317" s="101"/>
      <c r="U1317" s="101"/>
      <c r="V1317" s="101"/>
      <c r="W1317" s="101"/>
      <c r="X1317" s="101"/>
      <c r="Y1317" s="101"/>
      <c r="Z1317" s="101"/>
      <c r="AA1317" s="101"/>
    </row>
    <row r="1318" customFormat="false" ht="15.75" hidden="false" customHeight="true" outlineLevel="0" collapsed="false">
      <c r="A1318" s="101"/>
      <c r="B1318" s="101" t="n">
        <v>8</v>
      </c>
      <c r="C1318" s="101" t="n">
        <v>62</v>
      </c>
      <c r="D1318" s="101" t="n">
        <v>54</v>
      </c>
      <c r="E1318" s="101" t="n">
        <v>116</v>
      </c>
      <c r="F1318" s="101" t="s">
        <v>275</v>
      </c>
      <c r="G1318" s="101" t="str">
        <f aca="false">E1318&amp;""&amp;F1318</f>
        <v>116Xe</v>
      </c>
      <c r="H1318" s="101" t="n">
        <v>-73046.723</v>
      </c>
      <c r="I1318" s="101" t="n">
        <v>12461.29</v>
      </c>
      <c r="J1318" s="101" t="n">
        <v>3997.9</v>
      </c>
      <c r="K1318" s="101" t="n">
        <v>22103.47</v>
      </c>
      <c r="L1318" s="101" t="n">
        <v>5736.1</v>
      </c>
      <c r="M1318" s="101" t="n">
        <v>-10984.01</v>
      </c>
      <c r="N1318" s="101" t="n">
        <v>-18349.01</v>
      </c>
      <c r="O1318" s="101" t="n">
        <v>2095.87</v>
      </c>
      <c r="P1318" s="101" t="n">
        <v>1727.06</v>
      </c>
      <c r="Q1318" s="101" t="n">
        <v>-21419.01</v>
      </c>
      <c r="R1318" s="101"/>
      <c r="S1318" s="101"/>
      <c r="T1318" s="101"/>
      <c r="U1318" s="101"/>
      <c r="V1318" s="101"/>
      <c r="W1318" s="101"/>
      <c r="X1318" s="101"/>
      <c r="Y1318" s="101"/>
      <c r="Z1318" s="101"/>
      <c r="AA1318" s="101"/>
    </row>
    <row r="1319" customFormat="false" ht="15.75" hidden="false" customHeight="true" outlineLevel="0" collapsed="false">
      <c r="A1319" s="101"/>
      <c r="B1319" s="101" t="n">
        <v>6</v>
      </c>
      <c r="C1319" s="101" t="n">
        <v>61</v>
      </c>
      <c r="D1319" s="101" t="n">
        <v>55</v>
      </c>
      <c r="E1319" s="101" t="n">
        <v>116</v>
      </c>
      <c r="F1319" s="101" t="s">
        <v>276</v>
      </c>
      <c r="G1319" s="101" t="str">
        <f aca="false">E1319&amp;""&amp;F1319</f>
        <v>116Cs</v>
      </c>
      <c r="H1319" s="101" t="n">
        <v>-62063.01</v>
      </c>
      <c r="I1319" s="101" t="n">
        <v>10434.01</v>
      </c>
      <c r="J1319" s="101" t="n">
        <v>695.01</v>
      </c>
      <c r="K1319" s="101" t="n">
        <v>23523.01</v>
      </c>
      <c r="L1319" s="101" t="n">
        <v>3844.01</v>
      </c>
      <c r="M1319" s="101" t="n">
        <v>-7365.01</v>
      </c>
      <c r="N1319" s="101" t="n">
        <v>-21360.01</v>
      </c>
      <c r="O1319" s="101" t="n">
        <v>2576.01</v>
      </c>
      <c r="P1319" s="101" t="n">
        <v>6986.01</v>
      </c>
      <c r="Q1319" s="101" t="n">
        <v>-21109.01</v>
      </c>
      <c r="R1319" s="101"/>
      <c r="S1319" s="101"/>
      <c r="T1319" s="101"/>
      <c r="U1319" s="101"/>
      <c r="V1319" s="101"/>
      <c r="W1319" s="101"/>
      <c r="X1319" s="101"/>
      <c r="Y1319" s="101"/>
      <c r="Z1319" s="101"/>
      <c r="AA1319" s="101"/>
    </row>
    <row r="1320" customFormat="false" ht="15.75" hidden="false" customHeight="true" outlineLevel="0" collapsed="false">
      <c r="A1320" s="101"/>
      <c r="B1320" s="101" t="n">
        <v>4</v>
      </c>
      <c r="C1320" s="101" t="n">
        <v>60</v>
      </c>
      <c r="D1320" s="101" t="n">
        <v>56</v>
      </c>
      <c r="E1320" s="101" t="n">
        <v>116</v>
      </c>
      <c r="F1320" s="101" t="s">
        <v>277</v>
      </c>
      <c r="G1320" s="101" t="str">
        <f aca="false">E1320&amp;""&amp;F1320</f>
        <v>116Ba</v>
      </c>
      <c r="H1320" s="101" t="n">
        <v>-54697.01</v>
      </c>
      <c r="I1320" s="101" t="n">
        <v>13744.01</v>
      </c>
      <c r="J1320" s="101" t="n">
        <v>2287.01</v>
      </c>
      <c r="K1320" s="101" t="n">
        <v>24880.01</v>
      </c>
      <c r="L1320" s="101" t="n">
        <v>2189.01</v>
      </c>
      <c r="M1320" s="101" t="n">
        <v>-13995.01</v>
      </c>
      <c r="N1320" s="101"/>
      <c r="O1320" s="101" t="n">
        <v>2904.01</v>
      </c>
      <c r="P1320" s="101" t="n">
        <v>6670.01</v>
      </c>
      <c r="Q1320" s="101"/>
      <c r="R1320" s="101"/>
      <c r="S1320" s="101"/>
      <c r="T1320" s="101"/>
      <c r="U1320" s="101"/>
      <c r="V1320" s="101"/>
      <c r="W1320" s="101"/>
      <c r="X1320" s="101"/>
      <c r="Y1320" s="101"/>
      <c r="Z1320" s="101"/>
      <c r="AA1320" s="101"/>
    </row>
    <row r="1321" customFormat="false" ht="15.75" hidden="false" customHeight="true" outlineLevel="0" collapsed="false">
      <c r="A1321" s="101"/>
      <c r="B1321" s="101" t="n">
        <v>2</v>
      </c>
      <c r="C1321" s="101" t="n">
        <v>59</v>
      </c>
      <c r="D1321" s="101" t="n">
        <v>57</v>
      </c>
      <c r="E1321" s="101" t="n">
        <v>116</v>
      </c>
      <c r="F1321" s="101" t="s">
        <v>278</v>
      </c>
      <c r="G1321" s="101" t="str">
        <f aca="false">E1321&amp;""&amp;F1321</f>
        <v>116La</v>
      </c>
      <c r="H1321" s="101" t="n">
        <v>-40702.01</v>
      </c>
      <c r="I1321" s="101"/>
      <c r="J1321" s="101" t="n">
        <v>-1033.01</v>
      </c>
      <c r="K1321" s="101"/>
      <c r="L1321" s="101" t="n">
        <v>598.01</v>
      </c>
      <c r="M1321" s="101"/>
      <c r="N1321" s="101"/>
      <c r="O1321" s="101" t="n">
        <v>3160.01</v>
      </c>
      <c r="P1321" s="101" t="n">
        <v>11708.01</v>
      </c>
      <c r="Q1321" s="101"/>
      <c r="R1321" s="101"/>
      <c r="S1321" s="101"/>
      <c r="T1321" s="101"/>
      <c r="U1321" s="101"/>
      <c r="V1321" s="101"/>
      <c r="W1321" s="101"/>
      <c r="X1321" s="101"/>
      <c r="Y1321" s="101"/>
      <c r="Z1321" s="101"/>
      <c r="AA1321" s="101"/>
    </row>
    <row r="1322" customFormat="false" ht="15.75" hidden="false" customHeight="true" outlineLevel="0" collapsed="false">
      <c r="A1322" s="101"/>
      <c r="B1322" s="101" t="n">
        <v>33</v>
      </c>
      <c r="C1322" s="101" t="n">
        <v>75</v>
      </c>
      <c r="D1322" s="101" t="n">
        <v>42</v>
      </c>
      <c r="E1322" s="101" t="n">
        <v>117</v>
      </c>
      <c r="F1322" s="101" t="s">
        <v>264</v>
      </c>
      <c r="G1322" s="101" t="str">
        <f aca="false">E1322&amp;""&amp;F1322</f>
        <v>117Mo</v>
      </c>
      <c r="H1322" s="101" t="n">
        <v>-36170.01</v>
      </c>
      <c r="I1322" s="101" t="n">
        <v>2741.01</v>
      </c>
      <c r="J1322" s="101"/>
      <c r="K1322" s="101" t="n">
        <v>7564.01</v>
      </c>
      <c r="L1322" s="101"/>
      <c r="M1322" s="101" t="n">
        <v>12212.01</v>
      </c>
      <c r="N1322" s="101" t="n">
        <v>23350.01</v>
      </c>
      <c r="O1322" s="101"/>
      <c r="P1322" s="101"/>
      <c r="Q1322" s="101" t="n">
        <v>7214.01</v>
      </c>
      <c r="R1322" s="101"/>
      <c r="S1322" s="101"/>
      <c r="T1322" s="101"/>
      <c r="U1322" s="101"/>
      <c r="V1322" s="101"/>
      <c r="W1322" s="101"/>
      <c r="X1322" s="101"/>
      <c r="Y1322" s="101"/>
      <c r="Z1322" s="101"/>
      <c r="AA1322" s="101"/>
    </row>
    <row r="1323" customFormat="false" ht="15.75" hidden="false" customHeight="true" outlineLevel="0" collapsed="false">
      <c r="A1323" s="101"/>
      <c r="B1323" s="101" t="n">
        <v>31</v>
      </c>
      <c r="C1323" s="101" t="n">
        <v>74</v>
      </c>
      <c r="D1323" s="101" t="n">
        <v>43</v>
      </c>
      <c r="E1323" s="101" t="n">
        <v>117</v>
      </c>
      <c r="F1323" s="101" t="s">
        <v>265</v>
      </c>
      <c r="G1323" s="101" t="str">
        <f aca="false">E1323&amp;""&amp;F1323</f>
        <v>117Tc</v>
      </c>
      <c r="H1323" s="101" t="n">
        <v>-48382.01</v>
      </c>
      <c r="I1323" s="101" t="n">
        <v>4997.01</v>
      </c>
      <c r="J1323" s="101" t="n">
        <v>14171.01</v>
      </c>
      <c r="K1323" s="101" t="n">
        <v>8616.01</v>
      </c>
      <c r="L1323" s="101" t="n">
        <v>31606.01</v>
      </c>
      <c r="M1323" s="101" t="n">
        <v>11138.01</v>
      </c>
      <c r="N1323" s="101" t="n">
        <v>20516.01</v>
      </c>
      <c r="O1323" s="101" t="n">
        <v>-10296.01</v>
      </c>
      <c r="P1323" s="101"/>
      <c r="Q1323" s="101" t="n">
        <v>7616.01</v>
      </c>
      <c r="R1323" s="101"/>
      <c r="S1323" s="101"/>
      <c r="T1323" s="101"/>
      <c r="U1323" s="101"/>
      <c r="V1323" s="101"/>
      <c r="W1323" s="101"/>
      <c r="X1323" s="101"/>
      <c r="Y1323" s="101"/>
      <c r="Z1323" s="101"/>
      <c r="AA1323" s="101"/>
    </row>
    <row r="1324" customFormat="false" ht="15.75" hidden="false" customHeight="true" outlineLevel="0" collapsed="false">
      <c r="A1324" s="101"/>
      <c r="B1324" s="101" t="n">
        <v>29</v>
      </c>
      <c r="C1324" s="101" t="n">
        <v>73</v>
      </c>
      <c r="D1324" s="101" t="n">
        <v>44</v>
      </c>
      <c r="E1324" s="101" t="n">
        <v>117</v>
      </c>
      <c r="F1324" s="101" t="s">
        <v>266</v>
      </c>
      <c r="G1324" s="101" t="str">
        <f aca="false">E1324&amp;""&amp;F1324</f>
        <v>117Ru</v>
      </c>
      <c r="H1324" s="101" t="n">
        <v>-59519.672</v>
      </c>
      <c r="I1324" s="101" t="n">
        <v>3522.08</v>
      </c>
      <c r="J1324" s="101" t="n">
        <v>15353.01</v>
      </c>
      <c r="K1324" s="101" t="n">
        <v>9358.47</v>
      </c>
      <c r="L1324" s="101" t="n">
        <v>29349.01</v>
      </c>
      <c r="M1324" s="101" t="n">
        <v>9377.917</v>
      </c>
      <c r="N1324" s="101" t="n">
        <v>16905.01</v>
      </c>
      <c r="O1324" s="101" t="n">
        <v>-9175.01</v>
      </c>
      <c r="P1324" s="101" t="n">
        <v>-25309.01</v>
      </c>
      <c r="Q1324" s="101" t="n">
        <v>3148.04</v>
      </c>
      <c r="R1324" s="101"/>
      <c r="S1324" s="101"/>
      <c r="T1324" s="101"/>
      <c r="U1324" s="101"/>
      <c r="V1324" s="101"/>
      <c r="W1324" s="101"/>
      <c r="X1324" s="101"/>
      <c r="Y1324" s="101"/>
      <c r="Z1324" s="101"/>
      <c r="AA1324" s="101"/>
    </row>
    <row r="1325" customFormat="false" ht="15.75" hidden="false" customHeight="true" outlineLevel="0" collapsed="false">
      <c r="A1325" s="101"/>
      <c r="B1325" s="101" t="n">
        <v>27</v>
      </c>
      <c r="C1325" s="101" t="n">
        <v>72</v>
      </c>
      <c r="D1325" s="101" t="n">
        <v>45</v>
      </c>
      <c r="E1325" s="101" t="n">
        <v>117</v>
      </c>
      <c r="F1325" s="101" t="s">
        <v>267</v>
      </c>
      <c r="G1325" s="101" t="str">
        <f aca="false">E1325&amp;""&amp;F1325</f>
        <v>117Rh</v>
      </c>
      <c r="H1325" s="101" t="n">
        <v>-68897.589</v>
      </c>
      <c r="I1325" s="101" t="n">
        <v>6229.88</v>
      </c>
      <c r="J1325" s="101" t="n">
        <v>12117.65</v>
      </c>
      <c r="K1325" s="101" t="n">
        <v>10810.95</v>
      </c>
      <c r="L1325" s="101" t="n">
        <v>27567.01</v>
      </c>
      <c r="M1325" s="101" t="n">
        <v>7527.095</v>
      </c>
      <c r="N1325" s="101" t="n">
        <v>13284.46</v>
      </c>
      <c r="O1325" s="101" t="n">
        <v>-8510.97</v>
      </c>
      <c r="P1325" s="101" t="n">
        <v>-24731.01</v>
      </c>
      <c r="Q1325" s="101" t="n">
        <v>2862.94</v>
      </c>
      <c r="R1325" s="101"/>
      <c r="S1325" s="101"/>
      <c r="T1325" s="101"/>
      <c r="U1325" s="101"/>
      <c r="V1325" s="101"/>
      <c r="W1325" s="101"/>
      <c r="X1325" s="101"/>
      <c r="Y1325" s="101"/>
      <c r="Z1325" s="101"/>
      <c r="AA1325" s="101"/>
    </row>
    <row r="1326" customFormat="false" ht="15.75" hidden="false" customHeight="true" outlineLevel="0" collapsed="false">
      <c r="A1326" s="101"/>
      <c r="B1326" s="101" t="n">
        <v>25</v>
      </c>
      <c r="C1326" s="101" t="n">
        <v>71</v>
      </c>
      <c r="D1326" s="101" t="n">
        <v>46</v>
      </c>
      <c r="E1326" s="101" t="n">
        <v>117</v>
      </c>
      <c r="F1326" s="101" t="s">
        <v>268</v>
      </c>
      <c r="G1326" s="101" t="str">
        <f aca="false">E1326&amp;""&amp;F1326</f>
        <v>117Pd</v>
      </c>
      <c r="H1326" s="101" t="n">
        <v>-76424.685</v>
      </c>
      <c r="I1326" s="101" t="n">
        <v>4664.15</v>
      </c>
      <c r="J1326" s="101" t="n">
        <v>12974.63</v>
      </c>
      <c r="K1326" s="101" t="n">
        <v>12140.74</v>
      </c>
      <c r="L1326" s="101" t="n">
        <v>24698.79</v>
      </c>
      <c r="M1326" s="101" t="n">
        <v>5757.366</v>
      </c>
      <c r="N1326" s="101" t="n">
        <v>9993.78</v>
      </c>
      <c r="O1326" s="101" t="n">
        <v>-6979.25</v>
      </c>
      <c r="P1326" s="101" t="n">
        <v>-19644.75</v>
      </c>
      <c r="Q1326" s="101" t="n">
        <v>-1953.35</v>
      </c>
      <c r="R1326" s="101"/>
      <c r="S1326" s="101"/>
      <c r="T1326" s="101"/>
      <c r="U1326" s="101"/>
      <c r="V1326" s="101"/>
      <c r="W1326" s="101"/>
      <c r="X1326" s="101"/>
      <c r="Y1326" s="101"/>
      <c r="Z1326" s="101"/>
      <c r="AA1326" s="101"/>
    </row>
    <row r="1327" customFormat="false" ht="15.75" hidden="false" customHeight="true" outlineLevel="0" collapsed="false">
      <c r="A1327" s="101"/>
      <c r="B1327" s="101" t="n">
        <v>23</v>
      </c>
      <c r="C1327" s="101" t="n">
        <v>70</v>
      </c>
      <c r="D1327" s="101" t="n">
        <v>47</v>
      </c>
      <c r="E1327" s="101" t="n">
        <v>117</v>
      </c>
      <c r="F1327" s="101" t="s">
        <v>269</v>
      </c>
      <c r="G1327" s="101" t="str">
        <f aca="false">E1327&amp;""&amp;F1327</f>
        <v>117Ag</v>
      </c>
      <c r="H1327" s="101" t="n">
        <v>-82182.05</v>
      </c>
      <c r="I1327" s="101" t="n">
        <v>7710.71</v>
      </c>
      <c r="J1327" s="101" t="n">
        <v>9639.17</v>
      </c>
      <c r="K1327" s="101" t="n">
        <v>13342.02</v>
      </c>
      <c r="L1327" s="101" t="n">
        <v>22530.72</v>
      </c>
      <c r="M1327" s="101" t="n">
        <v>4236.414</v>
      </c>
      <c r="N1327" s="101" t="n">
        <v>6761.02</v>
      </c>
      <c r="O1327" s="101" t="n">
        <v>-5839.22</v>
      </c>
      <c r="P1327" s="101" t="n">
        <v>-18732</v>
      </c>
      <c r="Q1327" s="101" t="n">
        <v>-1540.81</v>
      </c>
      <c r="R1327" s="101"/>
      <c r="S1327" s="101"/>
      <c r="T1327" s="101"/>
      <c r="U1327" s="101"/>
      <c r="V1327" s="101"/>
      <c r="W1327" s="101"/>
      <c r="X1327" s="101"/>
      <c r="Y1327" s="101"/>
      <c r="Z1327" s="101"/>
      <c r="AA1327" s="101"/>
    </row>
    <row r="1328" customFormat="false" ht="15.75" hidden="false" customHeight="true" outlineLevel="0" collapsed="false">
      <c r="A1328" s="101"/>
      <c r="B1328" s="101" t="n">
        <v>21</v>
      </c>
      <c r="C1328" s="101" t="n">
        <v>69</v>
      </c>
      <c r="D1328" s="101" t="n">
        <v>48</v>
      </c>
      <c r="E1328" s="101" t="n">
        <v>117</v>
      </c>
      <c r="F1328" s="101" t="s">
        <v>270</v>
      </c>
      <c r="G1328" s="101" t="str">
        <f aca="false">E1328&amp;""&amp;F1328</f>
        <v>117Cd</v>
      </c>
      <c r="H1328" s="101" t="n">
        <v>-86418.465</v>
      </c>
      <c r="I1328" s="101" t="n">
        <v>5777.23</v>
      </c>
      <c r="J1328" s="101" t="n">
        <v>11164.78</v>
      </c>
      <c r="K1328" s="101" t="n">
        <v>14476.71</v>
      </c>
      <c r="L1328" s="101" t="n">
        <v>20569.82</v>
      </c>
      <c r="M1328" s="101" t="n">
        <v>2524.608</v>
      </c>
      <c r="N1328" s="101" t="n">
        <v>3979.32</v>
      </c>
      <c r="O1328" s="101" t="n">
        <v>-5252.08</v>
      </c>
      <c r="P1328" s="101" t="n">
        <v>-13875.59</v>
      </c>
      <c r="Q1328" s="101" t="n">
        <v>-6240.04</v>
      </c>
      <c r="R1328" s="101"/>
      <c r="S1328" s="101"/>
      <c r="T1328" s="101"/>
      <c r="U1328" s="101"/>
      <c r="V1328" s="101"/>
      <c r="W1328" s="101"/>
      <c r="X1328" s="101"/>
      <c r="Y1328" s="101"/>
      <c r="Z1328" s="101"/>
      <c r="AA1328" s="101"/>
    </row>
    <row r="1329" customFormat="false" ht="15.75" hidden="false" customHeight="true" outlineLevel="0" collapsed="false">
      <c r="A1329" s="101"/>
      <c r="B1329" s="101" t="n">
        <v>19</v>
      </c>
      <c r="C1329" s="101" t="n">
        <v>68</v>
      </c>
      <c r="D1329" s="101" t="n">
        <v>49</v>
      </c>
      <c r="E1329" s="101" t="n">
        <v>117</v>
      </c>
      <c r="F1329" s="101" t="s">
        <v>271</v>
      </c>
      <c r="G1329" s="101" t="str">
        <f aca="false">E1329&amp;""&amp;F1329</f>
        <v>117In</v>
      </c>
      <c r="H1329" s="101" t="n">
        <v>-88943.073</v>
      </c>
      <c r="I1329" s="101" t="n">
        <v>8764.64</v>
      </c>
      <c r="J1329" s="101" t="n">
        <v>7519.49</v>
      </c>
      <c r="K1329" s="101" t="n">
        <v>15549.36</v>
      </c>
      <c r="L1329" s="101" t="n">
        <v>18538.35</v>
      </c>
      <c r="M1329" s="101" t="n">
        <v>1454.71</v>
      </c>
      <c r="N1329" s="101" t="n">
        <v>-303.51</v>
      </c>
      <c r="O1329" s="101" t="n">
        <v>-4341.2</v>
      </c>
      <c r="P1329" s="101" t="n">
        <v>-13689.39</v>
      </c>
      <c r="Q1329" s="101" t="n">
        <v>-5488.4</v>
      </c>
      <c r="R1329" s="101"/>
      <c r="S1329" s="101"/>
      <c r="T1329" s="101"/>
      <c r="U1329" s="101"/>
      <c r="V1329" s="101"/>
      <c r="W1329" s="101"/>
      <c r="X1329" s="101"/>
      <c r="Y1329" s="101"/>
      <c r="Z1329" s="101"/>
      <c r="AA1329" s="101"/>
    </row>
    <row r="1330" customFormat="false" ht="15.75" hidden="false" customHeight="true" outlineLevel="0" collapsed="false">
      <c r="A1330" s="101"/>
      <c r="B1330" s="101" t="n">
        <v>17</v>
      </c>
      <c r="C1330" s="101" t="n">
        <v>67</v>
      </c>
      <c r="D1330" s="101" t="n">
        <v>50</v>
      </c>
      <c r="E1330" s="101" t="n">
        <v>117</v>
      </c>
      <c r="F1330" s="101" t="s">
        <v>214</v>
      </c>
      <c r="G1330" s="101" t="str">
        <f aca="false">E1330&amp;""&amp;F1330</f>
        <v>117Sn</v>
      </c>
      <c r="H1330" s="101" t="n">
        <v>-90397.782</v>
      </c>
      <c r="I1330" s="101" t="n">
        <v>6943.1</v>
      </c>
      <c r="J1330" s="101" t="n">
        <v>9437.01</v>
      </c>
      <c r="K1330" s="101" t="n">
        <v>16506.58</v>
      </c>
      <c r="L1330" s="101" t="n">
        <v>16891.33</v>
      </c>
      <c r="M1330" s="101" t="n">
        <v>-1758.218</v>
      </c>
      <c r="N1330" s="101" t="n">
        <v>-5302.36</v>
      </c>
      <c r="O1330" s="101" t="n">
        <v>-3779.45</v>
      </c>
      <c r="P1330" s="101" t="n">
        <v>-8974.2</v>
      </c>
      <c r="Q1330" s="101" t="n">
        <v>-11647.45</v>
      </c>
      <c r="R1330" s="101"/>
      <c r="S1330" s="101"/>
      <c r="T1330" s="101"/>
      <c r="U1330" s="101"/>
      <c r="V1330" s="101"/>
      <c r="W1330" s="101"/>
      <c r="X1330" s="101"/>
      <c r="Y1330" s="101"/>
      <c r="Z1330" s="101"/>
      <c r="AA1330" s="101"/>
    </row>
    <row r="1331" customFormat="false" ht="15.75" hidden="false" customHeight="true" outlineLevel="0" collapsed="false">
      <c r="A1331" s="101"/>
      <c r="B1331" s="101" t="n">
        <v>15</v>
      </c>
      <c r="C1331" s="101" t="n">
        <v>66</v>
      </c>
      <c r="D1331" s="101" t="n">
        <v>51</v>
      </c>
      <c r="E1331" s="101" t="n">
        <v>117</v>
      </c>
      <c r="F1331" s="101" t="s">
        <v>272</v>
      </c>
      <c r="G1331" s="101" t="str">
        <f aca="false">E1331&amp;""&amp;F1331</f>
        <v>117Sb</v>
      </c>
      <c r="H1331" s="101" t="n">
        <v>-88639.564</v>
      </c>
      <c r="I1331" s="101" t="n">
        <v>9889.23</v>
      </c>
      <c r="J1331" s="101" t="n">
        <v>4402.54</v>
      </c>
      <c r="K1331" s="101" t="n">
        <v>17778.8</v>
      </c>
      <c r="L1331" s="101" t="n">
        <v>13681.16</v>
      </c>
      <c r="M1331" s="101" t="n">
        <v>-3544.139</v>
      </c>
      <c r="N1331" s="101" t="n">
        <v>-8203.49</v>
      </c>
      <c r="O1331" s="101" t="n">
        <v>-1698.66</v>
      </c>
      <c r="P1331" s="101" t="n">
        <v>-7678.79</v>
      </c>
      <c r="Q1331" s="101" t="n">
        <v>-11441.92</v>
      </c>
      <c r="R1331" s="101"/>
      <c r="S1331" s="101"/>
      <c r="T1331" s="101"/>
      <c r="U1331" s="101"/>
      <c r="V1331" s="101"/>
      <c r="W1331" s="101"/>
      <c r="X1331" s="101"/>
      <c r="Y1331" s="101"/>
      <c r="Z1331" s="101"/>
      <c r="AA1331" s="101"/>
    </row>
    <row r="1332" customFormat="false" ht="15.75" hidden="false" customHeight="true" outlineLevel="0" collapsed="false">
      <c r="A1332" s="101"/>
      <c r="B1332" s="101" t="n">
        <v>13</v>
      </c>
      <c r="C1332" s="101" t="n">
        <v>65</v>
      </c>
      <c r="D1332" s="101" t="n">
        <v>52</v>
      </c>
      <c r="E1332" s="101" t="n">
        <v>117</v>
      </c>
      <c r="F1332" s="101" t="s">
        <v>273</v>
      </c>
      <c r="G1332" s="101" t="str">
        <f aca="false">E1332&amp;""&amp;F1332</f>
        <v>117Te</v>
      </c>
      <c r="H1332" s="101" t="n">
        <v>-85095.425</v>
      </c>
      <c r="I1332" s="101" t="n">
        <v>7897.78</v>
      </c>
      <c r="J1332" s="101" t="n">
        <v>5562.74</v>
      </c>
      <c r="K1332" s="101" t="n">
        <v>19175.3</v>
      </c>
      <c r="L1332" s="101" t="n">
        <v>9639.53</v>
      </c>
      <c r="M1332" s="101" t="n">
        <v>-4659.346</v>
      </c>
      <c r="N1332" s="101" t="n">
        <v>-10910.09</v>
      </c>
      <c r="O1332" s="101" t="n">
        <v>807.9</v>
      </c>
      <c r="P1332" s="101" t="n">
        <v>-858.4</v>
      </c>
      <c r="Q1332" s="101" t="n">
        <v>-15674.51</v>
      </c>
      <c r="R1332" s="101"/>
      <c r="S1332" s="101"/>
      <c r="T1332" s="101"/>
      <c r="U1332" s="101"/>
      <c r="V1332" s="101"/>
      <c r="W1332" s="101"/>
      <c r="X1332" s="101"/>
      <c r="Y1332" s="101"/>
      <c r="Z1332" s="101"/>
      <c r="AA1332" s="101"/>
    </row>
    <row r="1333" customFormat="false" ht="15.75" hidden="false" customHeight="true" outlineLevel="0" collapsed="false">
      <c r="A1333" s="101"/>
      <c r="B1333" s="101" t="n">
        <v>11</v>
      </c>
      <c r="C1333" s="101" t="n">
        <v>64</v>
      </c>
      <c r="D1333" s="101" t="n">
        <v>53</v>
      </c>
      <c r="E1333" s="101" t="n">
        <v>117</v>
      </c>
      <c r="F1333" s="101" t="s">
        <v>274</v>
      </c>
      <c r="G1333" s="101" t="str">
        <f aca="false">E1333&amp;""&amp;F1333</f>
        <v>117I</v>
      </c>
      <c r="H1333" s="101" t="n">
        <v>-80436.079</v>
      </c>
      <c r="I1333" s="101" t="n">
        <v>11015.16</v>
      </c>
      <c r="J1333" s="101" t="n">
        <v>2456.09</v>
      </c>
      <c r="K1333" s="101" t="n">
        <v>20240.92</v>
      </c>
      <c r="L1333" s="101" t="n">
        <v>8010.62</v>
      </c>
      <c r="M1333" s="101" t="n">
        <v>-6250.743</v>
      </c>
      <c r="N1333" s="101" t="n">
        <v>-13942.99</v>
      </c>
      <c r="O1333" s="101" t="n">
        <v>1556.08</v>
      </c>
      <c r="P1333" s="101" t="n">
        <v>-903.4</v>
      </c>
      <c r="Q1333" s="101" t="n">
        <v>-15460.67</v>
      </c>
      <c r="R1333" s="101"/>
      <c r="S1333" s="101"/>
      <c r="T1333" s="101"/>
      <c r="U1333" s="101"/>
      <c r="V1333" s="101"/>
      <c r="W1333" s="101"/>
      <c r="X1333" s="101"/>
      <c r="Y1333" s="101"/>
      <c r="Z1333" s="101"/>
      <c r="AA1333" s="101"/>
    </row>
    <row r="1334" customFormat="false" ht="15.75" hidden="false" customHeight="true" outlineLevel="0" collapsed="false">
      <c r="A1334" s="101"/>
      <c r="B1334" s="101" t="n">
        <v>9</v>
      </c>
      <c r="C1334" s="101" t="n">
        <v>63</v>
      </c>
      <c r="D1334" s="101" t="n">
        <v>54</v>
      </c>
      <c r="E1334" s="101" t="n">
        <v>117</v>
      </c>
      <c r="F1334" s="101" t="s">
        <v>275</v>
      </c>
      <c r="G1334" s="101" t="str">
        <f aca="false">E1334&amp;""&amp;F1334</f>
        <v>117Xe</v>
      </c>
      <c r="H1334" s="101" t="n">
        <v>-74185.336</v>
      </c>
      <c r="I1334" s="101" t="n">
        <v>9209.93</v>
      </c>
      <c r="J1334" s="101" t="n">
        <v>3982.07</v>
      </c>
      <c r="K1334" s="101" t="n">
        <v>21671.22</v>
      </c>
      <c r="L1334" s="101" t="n">
        <v>6700.52</v>
      </c>
      <c r="M1334" s="101" t="n">
        <v>-7692.245</v>
      </c>
      <c r="N1334" s="101" t="n">
        <v>-16563.65</v>
      </c>
      <c r="O1334" s="101" t="n">
        <v>1736.78</v>
      </c>
      <c r="P1334" s="101" t="n">
        <v>3794.65</v>
      </c>
      <c r="Q1334" s="101" t="n">
        <v>-20194.01</v>
      </c>
      <c r="R1334" s="101"/>
      <c r="S1334" s="101"/>
      <c r="T1334" s="101"/>
      <c r="U1334" s="101"/>
      <c r="V1334" s="101"/>
      <c r="W1334" s="101"/>
      <c r="X1334" s="101"/>
      <c r="Y1334" s="101"/>
      <c r="Z1334" s="101"/>
      <c r="AA1334" s="101"/>
    </row>
    <row r="1335" customFormat="false" ht="15.75" hidden="false" customHeight="true" outlineLevel="0" collapsed="false">
      <c r="A1335" s="101"/>
      <c r="B1335" s="101" t="n">
        <v>7</v>
      </c>
      <c r="C1335" s="101" t="n">
        <v>62</v>
      </c>
      <c r="D1335" s="101" t="n">
        <v>55</v>
      </c>
      <c r="E1335" s="101" t="n">
        <v>117</v>
      </c>
      <c r="F1335" s="101" t="s">
        <v>276</v>
      </c>
      <c r="G1335" s="101" t="str">
        <f aca="false">E1335&amp;""&amp;F1335</f>
        <v>117Cs</v>
      </c>
      <c r="H1335" s="101" t="n">
        <v>-66493.091</v>
      </c>
      <c r="I1335" s="101" t="n">
        <v>12502.01</v>
      </c>
      <c r="J1335" s="101" t="n">
        <v>735.34</v>
      </c>
      <c r="K1335" s="101" t="n">
        <v>22936.01</v>
      </c>
      <c r="L1335" s="101" t="n">
        <v>4733.24</v>
      </c>
      <c r="M1335" s="101" t="n">
        <v>-8871.404</v>
      </c>
      <c r="N1335" s="101" t="n">
        <v>-19905.01</v>
      </c>
      <c r="O1335" s="101" t="n">
        <v>2201.5</v>
      </c>
      <c r="P1335" s="101" t="n">
        <v>3710.17</v>
      </c>
      <c r="Q1335" s="101" t="n">
        <v>-19867.01</v>
      </c>
      <c r="R1335" s="101"/>
      <c r="S1335" s="101"/>
      <c r="T1335" s="101"/>
      <c r="U1335" s="101"/>
      <c r="V1335" s="101"/>
      <c r="W1335" s="101"/>
      <c r="X1335" s="101"/>
      <c r="Y1335" s="101"/>
      <c r="Z1335" s="101"/>
      <c r="AA1335" s="101"/>
    </row>
    <row r="1336" customFormat="false" ht="15.75" hidden="false" customHeight="true" outlineLevel="0" collapsed="false">
      <c r="A1336" s="101"/>
      <c r="B1336" s="101" t="n">
        <v>5</v>
      </c>
      <c r="C1336" s="101" t="n">
        <v>61</v>
      </c>
      <c r="D1336" s="101" t="n">
        <v>56</v>
      </c>
      <c r="E1336" s="101" t="n">
        <v>117</v>
      </c>
      <c r="F1336" s="101" t="s">
        <v>277</v>
      </c>
      <c r="G1336" s="101" t="str">
        <f aca="false">E1336&amp;""&amp;F1336</f>
        <v>117Ba</v>
      </c>
      <c r="H1336" s="101" t="n">
        <v>-57621.687</v>
      </c>
      <c r="I1336" s="101" t="n">
        <v>10996.01</v>
      </c>
      <c r="J1336" s="101" t="n">
        <v>2848.01</v>
      </c>
      <c r="K1336" s="101" t="n">
        <v>24740.01</v>
      </c>
      <c r="L1336" s="101" t="n">
        <v>3542.88</v>
      </c>
      <c r="M1336" s="101" t="n">
        <v>-11033.01</v>
      </c>
      <c r="N1336" s="101"/>
      <c r="O1336" s="101" t="n">
        <v>2157.03</v>
      </c>
      <c r="P1336" s="101" t="n">
        <v>8136.07</v>
      </c>
      <c r="Q1336" s="101" t="n">
        <v>-24991.01</v>
      </c>
      <c r="R1336" s="101"/>
      <c r="S1336" s="101"/>
      <c r="T1336" s="101"/>
      <c r="U1336" s="101"/>
      <c r="V1336" s="101"/>
      <c r="W1336" s="101"/>
      <c r="X1336" s="101"/>
      <c r="Y1336" s="101"/>
      <c r="Z1336" s="101"/>
      <c r="AA1336" s="101"/>
    </row>
    <row r="1337" customFormat="false" ht="15.75" hidden="false" customHeight="true" outlineLevel="0" collapsed="false">
      <c r="A1337" s="101"/>
      <c r="B1337" s="101" t="n">
        <v>3</v>
      </c>
      <c r="C1337" s="101" t="n">
        <v>60</v>
      </c>
      <c r="D1337" s="101" t="n">
        <v>57</v>
      </c>
      <c r="E1337" s="101" t="n">
        <v>117</v>
      </c>
      <c r="F1337" s="101" t="s">
        <v>278</v>
      </c>
      <c r="G1337" s="101" t="str">
        <f aca="false">E1337&amp;""&amp;F1337</f>
        <v>117La</v>
      </c>
      <c r="H1337" s="101" t="n">
        <v>-46588.01</v>
      </c>
      <c r="I1337" s="101" t="n">
        <v>13957.01</v>
      </c>
      <c r="J1337" s="101" t="n">
        <v>-820.1</v>
      </c>
      <c r="K1337" s="101"/>
      <c r="L1337" s="101" t="n">
        <v>1467.01</v>
      </c>
      <c r="M1337" s="101"/>
      <c r="N1337" s="101"/>
      <c r="O1337" s="101" t="n">
        <v>2751.01</v>
      </c>
      <c r="P1337" s="101" t="n">
        <v>8185.01</v>
      </c>
      <c r="Q1337" s="101"/>
      <c r="R1337" s="101"/>
      <c r="S1337" s="101"/>
      <c r="T1337" s="101"/>
      <c r="U1337" s="101"/>
      <c r="V1337" s="101"/>
      <c r="W1337" s="101"/>
      <c r="X1337" s="101"/>
      <c r="Y1337" s="101"/>
      <c r="Z1337" s="101"/>
      <c r="AA1337" s="101"/>
    </row>
    <row r="1338" customFormat="false" ht="15.75" hidden="false" customHeight="true" outlineLevel="0" collapsed="false">
      <c r="A1338" s="101"/>
      <c r="B1338" s="101" t="n">
        <v>32</v>
      </c>
      <c r="C1338" s="101" t="n">
        <v>75</v>
      </c>
      <c r="D1338" s="101" t="n">
        <v>43</v>
      </c>
      <c r="E1338" s="101" t="n">
        <v>118</v>
      </c>
      <c r="F1338" s="101" t="s">
        <v>265</v>
      </c>
      <c r="G1338" s="101" t="str">
        <f aca="false">E1338&amp;""&amp;F1338</f>
        <v>118Tc</v>
      </c>
      <c r="H1338" s="101" t="n">
        <v>-43790.01</v>
      </c>
      <c r="I1338" s="101" t="n">
        <v>3479.01</v>
      </c>
      <c r="J1338" s="101" t="n">
        <v>14909.01</v>
      </c>
      <c r="K1338" s="101" t="n">
        <v>8476.01</v>
      </c>
      <c r="L1338" s="101"/>
      <c r="M1338" s="101" t="n">
        <v>13469.01</v>
      </c>
      <c r="N1338" s="101" t="n">
        <v>21098.01</v>
      </c>
      <c r="O1338" s="101" t="n">
        <v>-10827.01</v>
      </c>
      <c r="P1338" s="101"/>
      <c r="Q1338" s="101" t="n">
        <v>7659.01</v>
      </c>
      <c r="R1338" s="101"/>
      <c r="S1338" s="101"/>
      <c r="T1338" s="101"/>
      <c r="U1338" s="101"/>
      <c r="V1338" s="101"/>
      <c r="W1338" s="101"/>
      <c r="X1338" s="101"/>
      <c r="Y1338" s="101"/>
      <c r="Z1338" s="101"/>
      <c r="AA1338" s="101"/>
    </row>
    <row r="1339" customFormat="false" ht="15.75" hidden="false" customHeight="true" outlineLevel="0" collapsed="false">
      <c r="A1339" s="101"/>
      <c r="B1339" s="101" t="n">
        <v>30</v>
      </c>
      <c r="C1339" s="101" t="n">
        <v>74</v>
      </c>
      <c r="D1339" s="101" t="n">
        <v>44</v>
      </c>
      <c r="E1339" s="101" t="n">
        <v>118</v>
      </c>
      <c r="F1339" s="101" t="s">
        <v>266</v>
      </c>
      <c r="G1339" s="101" t="str">
        <f aca="false">E1339&amp;""&amp;F1339</f>
        <v>118Ru</v>
      </c>
      <c r="H1339" s="101" t="n">
        <v>-57259.01</v>
      </c>
      <c r="I1339" s="101" t="n">
        <v>5811.01</v>
      </c>
      <c r="J1339" s="101" t="n">
        <v>16166.01</v>
      </c>
      <c r="K1339" s="101" t="n">
        <v>9333.01</v>
      </c>
      <c r="L1339" s="101" t="n">
        <v>30337.01</v>
      </c>
      <c r="M1339" s="101" t="n">
        <v>7629.01</v>
      </c>
      <c r="N1339" s="101" t="n">
        <v>18130.01</v>
      </c>
      <c r="O1339" s="101" t="n">
        <v>-9877.01</v>
      </c>
      <c r="P1339" s="101" t="n">
        <v>-28378.01</v>
      </c>
      <c r="Q1339" s="101" t="n">
        <v>3567.01</v>
      </c>
      <c r="R1339" s="101"/>
      <c r="S1339" s="101"/>
      <c r="T1339" s="101"/>
      <c r="U1339" s="101"/>
      <c r="V1339" s="101"/>
      <c r="W1339" s="101"/>
      <c r="X1339" s="101"/>
      <c r="Y1339" s="101"/>
      <c r="Z1339" s="101"/>
      <c r="AA1339" s="101"/>
    </row>
    <row r="1340" customFormat="false" ht="15.75" hidden="false" customHeight="true" outlineLevel="0" collapsed="false">
      <c r="A1340" s="101"/>
      <c r="B1340" s="101" t="n">
        <v>28</v>
      </c>
      <c r="C1340" s="101" t="n">
        <v>73</v>
      </c>
      <c r="D1340" s="101" t="n">
        <v>45</v>
      </c>
      <c r="E1340" s="101" t="n">
        <v>118</v>
      </c>
      <c r="F1340" s="101" t="s">
        <v>267</v>
      </c>
      <c r="G1340" s="101" t="str">
        <f aca="false">E1340&amp;""&amp;F1340</f>
        <v>118Rh</v>
      </c>
      <c r="H1340" s="101" t="n">
        <v>-64887.678</v>
      </c>
      <c r="I1340" s="101" t="n">
        <v>4061.41</v>
      </c>
      <c r="J1340" s="101" t="n">
        <v>12656.98</v>
      </c>
      <c r="K1340" s="101" t="n">
        <v>10291.29</v>
      </c>
      <c r="L1340" s="101" t="n">
        <v>28010.01</v>
      </c>
      <c r="M1340" s="101" t="n">
        <v>10501.206</v>
      </c>
      <c r="N1340" s="101" t="n">
        <v>14666.11</v>
      </c>
      <c r="O1340" s="101" t="n">
        <v>-8545.01</v>
      </c>
      <c r="P1340" s="101" t="n">
        <v>-23795.01</v>
      </c>
      <c r="Q1340" s="101" t="n">
        <v>3465.69</v>
      </c>
      <c r="R1340" s="101"/>
      <c r="S1340" s="101"/>
      <c r="T1340" s="101"/>
      <c r="U1340" s="101"/>
      <c r="V1340" s="101"/>
      <c r="W1340" s="101"/>
      <c r="X1340" s="101"/>
      <c r="Y1340" s="101"/>
      <c r="Z1340" s="101"/>
      <c r="AA1340" s="101"/>
    </row>
    <row r="1341" customFormat="false" ht="15.75" hidden="false" customHeight="true" outlineLevel="0" collapsed="false">
      <c r="A1341" s="101"/>
      <c r="B1341" s="101" t="n">
        <v>26</v>
      </c>
      <c r="C1341" s="101" t="n">
        <v>72</v>
      </c>
      <c r="D1341" s="101" t="n">
        <v>46</v>
      </c>
      <c r="E1341" s="101" t="n">
        <v>118</v>
      </c>
      <c r="F1341" s="101" t="s">
        <v>268</v>
      </c>
      <c r="G1341" s="101" t="str">
        <f aca="false">E1341&amp;""&amp;F1341</f>
        <v>118Pd</v>
      </c>
      <c r="H1341" s="101" t="n">
        <v>-75388.883</v>
      </c>
      <c r="I1341" s="101" t="n">
        <v>7035.52</v>
      </c>
      <c r="J1341" s="101" t="n">
        <v>13780.26</v>
      </c>
      <c r="K1341" s="101" t="n">
        <v>11699.67</v>
      </c>
      <c r="L1341" s="101" t="n">
        <v>25897.92</v>
      </c>
      <c r="M1341" s="101" t="n">
        <v>4164.908</v>
      </c>
      <c r="N1341" s="101" t="n">
        <v>11312.84</v>
      </c>
      <c r="O1341" s="101" t="n">
        <v>-7591.78</v>
      </c>
      <c r="P1341" s="101" t="n">
        <v>-23158.18</v>
      </c>
      <c r="Q1341" s="101" t="n">
        <v>-1278.15</v>
      </c>
      <c r="R1341" s="101"/>
      <c r="S1341" s="101"/>
      <c r="T1341" s="101"/>
      <c r="U1341" s="101"/>
      <c r="V1341" s="101"/>
      <c r="W1341" s="101"/>
      <c r="X1341" s="101"/>
      <c r="Y1341" s="101"/>
      <c r="Z1341" s="101"/>
      <c r="AA1341" s="101"/>
    </row>
    <row r="1342" customFormat="false" ht="15.75" hidden="false" customHeight="true" outlineLevel="0" collapsed="false">
      <c r="A1342" s="101"/>
      <c r="B1342" s="101" t="n">
        <v>24</v>
      </c>
      <c r="C1342" s="101" t="n">
        <v>71</v>
      </c>
      <c r="D1342" s="101" t="n">
        <v>47</v>
      </c>
      <c r="E1342" s="101" t="n">
        <v>118</v>
      </c>
      <c r="F1342" s="101" t="s">
        <v>269</v>
      </c>
      <c r="G1342" s="101" t="str">
        <f aca="false">E1342&amp;""&amp;F1342</f>
        <v>118Ag</v>
      </c>
      <c r="H1342" s="101" t="n">
        <v>-79553.791</v>
      </c>
      <c r="I1342" s="101" t="n">
        <v>5443.06</v>
      </c>
      <c r="J1342" s="101" t="n">
        <v>10418.08</v>
      </c>
      <c r="K1342" s="101" t="n">
        <v>13153.77</v>
      </c>
      <c r="L1342" s="101" t="n">
        <v>23392.71</v>
      </c>
      <c r="M1342" s="101" t="n">
        <v>7147.929</v>
      </c>
      <c r="N1342" s="101" t="n">
        <v>7674.46</v>
      </c>
      <c r="O1342" s="101" t="n">
        <v>-6265.29</v>
      </c>
      <c r="P1342" s="101" t="n">
        <v>-17945.17</v>
      </c>
      <c r="Q1342" s="101" t="n">
        <v>-1206.64</v>
      </c>
      <c r="R1342" s="101"/>
      <c r="S1342" s="101"/>
      <c r="T1342" s="101"/>
      <c r="U1342" s="101"/>
      <c r="V1342" s="101"/>
      <c r="W1342" s="101"/>
      <c r="X1342" s="101"/>
      <c r="Y1342" s="101"/>
      <c r="Z1342" s="101"/>
      <c r="AA1342" s="101"/>
    </row>
    <row r="1343" customFormat="false" ht="15.75" hidden="false" customHeight="true" outlineLevel="0" collapsed="false">
      <c r="A1343" s="101"/>
      <c r="B1343" s="101" t="n">
        <v>22</v>
      </c>
      <c r="C1343" s="101" t="n">
        <v>70</v>
      </c>
      <c r="D1343" s="101" t="n">
        <v>48</v>
      </c>
      <c r="E1343" s="101" t="n">
        <v>118</v>
      </c>
      <c r="F1343" s="101" t="s">
        <v>270</v>
      </c>
      <c r="G1343" s="101" t="str">
        <f aca="false">E1343&amp;""&amp;F1343</f>
        <v>118Cd</v>
      </c>
      <c r="H1343" s="101" t="n">
        <v>-86701.72</v>
      </c>
      <c r="I1343" s="101" t="n">
        <v>8354.57</v>
      </c>
      <c r="J1343" s="101" t="n">
        <v>11808.64</v>
      </c>
      <c r="K1343" s="101" t="n">
        <v>14131.8</v>
      </c>
      <c r="L1343" s="101" t="n">
        <v>21447.81</v>
      </c>
      <c r="M1343" s="101" t="n">
        <v>526.53</v>
      </c>
      <c r="N1343" s="101" t="n">
        <v>4951.17</v>
      </c>
      <c r="O1343" s="101" t="n">
        <v>-5635.48</v>
      </c>
      <c r="P1343" s="101" t="n">
        <v>-17566.01</v>
      </c>
      <c r="Q1343" s="101" t="n">
        <v>-5829.96</v>
      </c>
      <c r="R1343" s="101"/>
      <c r="S1343" s="101"/>
      <c r="T1343" s="101"/>
      <c r="U1343" s="101"/>
      <c r="V1343" s="101"/>
      <c r="W1343" s="101"/>
      <c r="X1343" s="101"/>
      <c r="Y1343" s="101"/>
      <c r="Z1343" s="101"/>
      <c r="AA1343" s="101"/>
    </row>
    <row r="1344" customFormat="false" ht="15.75" hidden="false" customHeight="true" outlineLevel="0" collapsed="false">
      <c r="A1344" s="101"/>
      <c r="B1344" s="101" t="n">
        <v>20</v>
      </c>
      <c r="C1344" s="101" t="n">
        <v>69</v>
      </c>
      <c r="D1344" s="101" t="n">
        <v>49</v>
      </c>
      <c r="E1344" s="101" t="n">
        <v>118</v>
      </c>
      <c r="F1344" s="101" t="s">
        <v>271</v>
      </c>
      <c r="G1344" s="101" t="str">
        <f aca="false">E1344&amp;""&amp;F1344</f>
        <v>118In</v>
      </c>
      <c r="H1344" s="101" t="n">
        <v>-87228.25</v>
      </c>
      <c r="I1344" s="101" t="n">
        <v>6356.49</v>
      </c>
      <c r="J1344" s="101" t="n">
        <v>8098.76</v>
      </c>
      <c r="K1344" s="101" t="n">
        <v>15121.14</v>
      </c>
      <c r="L1344" s="101" t="n">
        <v>19263.54</v>
      </c>
      <c r="M1344" s="101" t="n">
        <v>4424.635</v>
      </c>
      <c r="N1344" s="101" t="n">
        <v>768</v>
      </c>
      <c r="O1344" s="101" t="n">
        <v>-4722.37</v>
      </c>
      <c r="P1344" s="101" t="n">
        <v>-12335.17</v>
      </c>
      <c r="Q1344" s="101" t="n">
        <v>-4901.79</v>
      </c>
      <c r="R1344" s="101"/>
      <c r="S1344" s="101"/>
      <c r="T1344" s="101"/>
      <c r="U1344" s="101"/>
      <c r="V1344" s="101"/>
      <c r="W1344" s="101"/>
      <c r="X1344" s="101"/>
      <c r="Y1344" s="101"/>
      <c r="Z1344" s="101"/>
      <c r="AA1344" s="101"/>
    </row>
    <row r="1345" customFormat="false" ht="15.75" hidden="false" customHeight="true" outlineLevel="0" collapsed="false">
      <c r="A1345" s="101"/>
      <c r="B1345" s="101" t="n">
        <v>18</v>
      </c>
      <c r="C1345" s="101" t="n">
        <v>68</v>
      </c>
      <c r="D1345" s="101" t="n">
        <v>50</v>
      </c>
      <c r="E1345" s="101" t="n">
        <v>118</v>
      </c>
      <c r="F1345" s="101" t="s">
        <v>214</v>
      </c>
      <c r="G1345" s="101" t="str">
        <f aca="false">E1345&amp;""&amp;F1345</f>
        <v>118Sn</v>
      </c>
      <c r="H1345" s="101" t="n">
        <v>-91652.886</v>
      </c>
      <c r="I1345" s="101" t="n">
        <v>9326.42</v>
      </c>
      <c r="J1345" s="101" t="n">
        <v>9998.78</v>
      </c>
      <c r="K1345" s="101" t="n">
        <v>16269.53</v>
      </c>
      <c r="L1345" s="101" t="n">
        <v>17518.27</v>
      </c>
      <c r="M1345" s="101" t="n">
        <v>-3656.64</v>
      </c>
      <c r="N1345" s="101" t="n">
        <v>-3956.11</v>
      </c>
      <c r="O1345" s="101" t="n">
        <v>-4062.96</v>
      </c>
      <c r="P1345" s="101" t="n">
        <v>-12523.39</v>
      </c>
      <c r="Q1345" s="101" t="n">
        <v>-11084.64</v>
      </c>
      <c r="R1345" s="101"/>
      <c r="S1345" s="101"/>
      <c r="T1345" s="101"/>
      <c r="U1345" s="101"/>
      <c r="V1345" s="101"/>
      <c r="W1345" s="101"/>
      <c r="X1345" s="101"/>
      <c r="Y1345" s="101"/>
      <c r="Z1345" s="101"/>
      <c r="AA1345" s="101"/>
    </row>
    <row r="1346" customFormat="false" ht="15.75" hidden="false" customHeight="true" outlineLevel="0" collapsed="false">
      <c r="A1346" s="101"/>
      <c r="B1346" s="101" t="n">
        <v>16</v>
      </c>
      <c r="C1346" s="101" t="n">
        <v>67</v>
      </c>
      <c r="D1346" s="101" t="n">
        <v>51</v>
      </c>
      <c r="E1346" s="101" t="n">
        <v>118</v>
      </c>
      <c r="F1346" s="101" t="s">
        <v>272</v>
      </c>
      <c r="G1346" s="101" t="str">
        <f aca="false">E1346&amp;""&amp;F1346</f>
        <v>118Sb</v>
      </c>
      <c r="H1346" s="101" t="n">
        <v>-87996.246</v>
      </c>
      <c r="I1346" s="101" t="n">
        <v>7428</v>
      </c>
      <c r="J1346" s="101" t="n">
        <v>4887.43</v>
      </c>
      <c r="K1346" s="101" t="n">
        <v>17317.23</v>
      </c>
      <c r="L1346" s="101" t="n">
        <v>14324.44</v>
      </c>
      <c r="M1346" s="101" t="n">
        <v>-299.466</v>
      </c>
      <c r="N1346" s="101" t="n">
        <v>-7025.2</v>
      </c>
      <c r="O1346" s="101" t="n">
        <v>-1852.76</v>
      </c>
      <c r="P1346" s="101" t="n">
        <v>-6342.14</v>
      </c>
      <c r="Q1346" s="101" t="n">
        <v>-10972.14</v>
      </c>
      <c r="R1346" s="101"/>
      <c r="S1346" s="101"/>
      <c r="T1346" s="101"/>
      <c r="U1346" s="101"/>
      <c r="V1346" s="101"/>
      <c r="W1346" s="101"/>
      <c r="X1346" s="101"/>
      <c r="Y1346" s="101"/>
      <c r="Z1346" s="101"/>
      <c r="AA1346" s="101"/>
    </row>
    <row r="1347" customFormat="false" ht="15.75" hidden="false" customHeight="true" outlineLevel="0" collapsed="false">
      <c r="A1347" s="101"/>
      <c r="B1347" s="101" t="n">
        <v>14</v>
      </c>
      <c r="C1347" s="101" t="n">
        <v>66</v>
      </c>
      <c r="D1347" s="101" t="n">
        <v>52</v>
      </c>
      <c r="E1347" s="101" t="n">
        <v>118</v>
      </c>
      <c r="F1347" s="101" t="s">
        <v>273</v>
      </c>
      <c r="G1347" s="101" t="str">
        <f aca="false">E1347&amp;""&amp;F1347</f>
        <v>118Te</v>
      </c>
      <c r="H1347" s="101" t="n">
        <v>-87696.78</v>
      </c>
      <c r="I1347" s="101" t="n">
        <v>10672.67</v>
      </c>
      <c r="J1347" s="101" t="n">
        <v>6346.19</v>
      </c>
      <c r="K1347" s="101" t="n">
        <v>18570.45</v>
      </c>
      <c r="L1347" s="101" t="n">
        <v>10748.73</v>
      </c>
      <c r="M1347" s="101" t="n">
        <v>-6725.732</v>
      </c>
      <c r="N1347" s="101" t="n">
        <v>-9617.72</v>
      </c>
      <c r="O1347" s="101" t="n">
        <v>435.64</v>
      </c>
      <c r="P1347" s="101" t="n">
        <v>-4587.97</v>
      </c>
      <c r="Q1347" s="101" t="n">
        <v>-15332.02</v>
      </c>
      <c r="R1347" s="101"/>
      <c r="S1347" s="101"/>
      <c r="T1347" s="101"/>
      <c r="U1347" s="101"/>
      <c r="V1347" s="101"/>
      <c r="W1347" s="101"/>
      <c r="X1347" s="101"/>
      <c r="Y1347" s="101"/>
      <c r="Z1347" s="101"/>
      <c r="AA1347" s="101"/>
    </row>
    <row r="1348" customFormat="false" ht="15.75" hidden="false" customHeight="true" outlineLevel="0" collapsed="false">
      <c r="A1348" s="101"/>
      <c r="B1348" s="101" t="n">
        <v>12</v>
      </c>
      <c r="C1348" s="101" t="n">
        <v>65</v>
      </c>
      <c r="D1348" s="101" t="n">
        <v>53</v>
      </c>
      <c r="E1348" s="101" t="n">
        <v>118</v>
      </c>
      <c r="F1348" s="101" t="s">
        <v>274</v>
      </c>
      <c r="G1348" s="101" t="str">
        <f aca="false">E1348&amp;""&amp;F1348</f>
        <v>118I</v>
      </c>
      <c r="H1348" s="101" t="n">
        <v>-80971.048</v>
      </c>
      <c r="I1348" s="101" t="n">
        <v>8606.29</v>
      </c>
      <c r="J1348" s="101" t="n">
        <v>3164.59</v>
      </c>
      <c r="K1348" s="101" t="n">
        <v>19621.45</v>
      </c>
      <c r="L1348" s="101" t="n">
        <v>8727.33</v>
      </c>
      <c r="M1348" s="101" t="n">
        <v>-2891.991</v>
      </c>
      <c r="N1348" s="101" t="n">
        <v>-12561.68</v>
      </c>
      <c r="O1348" s="101" t="n">
        <v>1099.68</v>
      </c>
      <c r="P1348" s="101" t="n">
        <v>379.55</v>
      </c>
      <c r="Q1348" s="101" t="n">
        <v>-14857.03</v>
      </c>
      <c r="R1348" s="101"/>
      <c r="S1348" s="101"/>
      <c r="T1348" s="101"/>
      <c r="U1348" s="101"/>
      <c r="V1348" s="101"/>
      <c r="W1348" s="101"/>
      <c r="X1348" s="101"/>
      <c r="Y1348" s="101"/>
      <c r="Z1348" s="101"/>
      <c r="AA1348" s="101"/>
    </row>
    <row r="1349" customFormat="false" ht="15.75" hidden="false" customHeight="true" outlineLevel="0" collapsed="false">
      <c r="A1349" s="101"/>
      <c r="B1349" s="101" t="n">
        <v>10</v>
      </c>
      <c r="C1349" s="101" t="n">
        <v>64</v>
      </c>
      <c r="D1349" s="101" t="n">
        <v>54</v>
      </c>
      <c r="E1349" s="101" t="n">
        <v>118</v>
      </c>
      <c r="F1349" s="101" t="s">
        <v>275</v>
      </c>
      <c r="G1349" s="101" t="str">
        <f aca="false">E1349&amp;""&amp;F1349</f>
        <v>118Xe</v>
      </c>
      <c r="H1349" s="101" t="n">
        <v>-78079.056</v>
      </c>
      <c r="I1349" s="101" t="n">
        <v>11965.04</v>
      </c>
      <c r="J1349" s="101" t="n">
        <v>4931.95</v>
      </c>
      <c r="K1349" s="101" t="n">
        <v>21174.97</v>
      </c>
      <c r="L1349" s="101" t="n">
        <v>7388.04</v>
      </c>
      <c r="M1349" s="101" t="n">
        <v>-9669.689</v>
      </c>
      <c r="N1349" s="101" t="n">
        <v>-15725.01</v>
      </c>
      <c r="O1349" s="101" t="n">
        <v>1384.6</v>
      </c>
      <c r="P1349" s="101" t="n">
        <v>-272.6</v>
      </c>
      <c r="Q1349" s="101" t="n">
        <v>-19657.28</v>
      </c>
      <c r="R1349" s="101"/>
      <c r="S1349" s="101"/>
      <c r="T1349" s="101"/>
      <c r="U1349" s="101"/>
      <c r="V1349" s="101"/>
      <c r="W1349" s="101"/>
      <c r="X1349" s="101"/>
      <c r="Y1349" s="101"/>
      <c r="Z1349" s="101"/>
      <c r="AA1349" s="101"/>
    </row>
    <row r="1350" customFormat="false" ht="15.75" hidden="false" customHeight="true" outlineLevel="0" collapsed="false">
      <c r="A1350" s="101"/>
      <c r="B1350" s="101" t="n">
        <v>8</v>
      </c>
      <c r="C1350" s="101" t="n">
        <v>63</v>
      </c>
      <c r="D1350" s="101" t="n">
        <v>55</v>
      </c>
      <c r="E1350" s="101" t="n">
        <v>118</v>
      </c>
      <c r="F1350" s="101" t="s">
        <v>276</v>
      </c>
      <c r="G1350" s="101" t="str">
        <f aca="false">E1350&amp;""&amp;F1350</f>
        <v>118Cs</v>
      </c>
      <c r="H1350" s="101" t="n">
        <v>-68409.367</v>
      </c>
      <c r="I1350" s="101" t="n">
        <v>9987.59</v>
      </c>
      <c r="J1350" s="101" t="n">
        <v>1513</v>
      </c>
      <c r="K1350" s="101" t="n">
        <v>22489.01</v>
      </c>
      <c r="L1350" s="101" t="n">
        <v>5495.07</v>
      </c>
      <c r="M1350" s="101" t="n">
        <v>-6055.01</v>
      </c>
      <c r="N1350" s="101" t="n">
        <v>-18789.01</v>
      </c>
      <c r="O1350" s="101" t="n">
        <v>1962.01</v>
      </c>
      <c r="P1350" s="101" t="n">
        <v>4737.74</v>
      </c>
      <c r="Q1350" s="101" t="n">
        <v>-18859</v>
      </c>
      <c r="R1350" s="101"/>
      <c r="S1350" s="101"/>
      <c r="T1350" s="101"/>
      <c r="U1350" s="101"/>
      <c r="V1350" s="101"/>
      <c r="W1350" s="101"/>
      <c r="X1350" s="101"/>
      <c r="Y1350" s="101"/>
      <c r="Z1350" s="101"/>
      <c r="AA1350" s="101"/>
    </row>
    <row r="1351" customFormat="false" ht="15.75" hidden="false" customHeight="true" outlineLevel="0" collapsed="false">
      <c r="A1351" s="101"/>
      <c r="B1351" s="101" t="n">
        <v>6</v>
      </c>
      <c r="C1351" s="101" t="n">
        <v>62</v>
      </c>
      <c r="D1351" s="101" t="n">
        <v>56</v>
      </c>
      <c r="E1351" s="101" t="n">
        <v>118</v>
      </c>
      <c r="F1351" s="101" t="s">
        <v>277</v>
      </c>
      <c r="G1351" s="101" t="str">
        <f aca="false">E1351&amp;""&amp;F1351</f>
        <v>118Ba</v>
      </c>
      <c r="H1351" s="101" t="n">
        <v>-62354.01</v>
      </c>
      <c r="I1351" s="101" t="n">
        <v>12804.01</v>
      </c>
      <c r="J1351" s="101" t="n">
        <v>3150.01</v>
      </c>
      <c r="K1351" s="101" t="n">
        <v>23800.01</v>
      </c>
      <c r="L1351" s="101" t="n">
        <v>3885.01</v>
      </c>
      <c r="M1351" s="101" t="n">
        <v>-12734.01</v>
      </c>
      <c r="N1351" s="101"/>
      <c r="O1351" s="101" t="n">
        <v>2307.01</v>
      </c>
      <c r="P1351" s="101" t="n">
        <v>4542.01</v>
      </c>
      <c r="Q1351" s="101" t="n">
        <v>-23837.01</v>
      </c>
      <c r="R1351" s="101"/>
      <c r="S1351" s="101"/>
      <c r="T1351" s="101"/>
      <c r="U1351" s="101"/>
      <c r="V1351" s="101"/>
      <c r="W1351" s="101"/>
      <c r="X1351" s="101"/>
      <c r="Y1351" s="101"/>
      <c r="Z1351" s="101"/>
      <c r="AA1351" s="101"/>
    </row>
    <row r="1352" customFormat="false" ht="15.75" hidden="false" customHeight="true" outlineLevel="0" collapsed="false">
      <c r="A1352" s="101"/>
      <c r="B1352" s="101" t="n">
        <v>4</v>
      </c>
      <c r="C1352" s="101" t="n">
        <v>61</v>
      </c>
      <c r="D1352" s="101" t="n">
        <v>57</v>
      </c>
      <c r="E1352" s="101" t="n">
        <v>118</v>
      </c>
      <c r="F1352" s="101" t="s">
        <v>278</v>
      </c>
      <c r="G1352" s="101" t="str">
        <f aca="false">E1352&amp;""&amp;F1352</f>
        <v>118La</v>
      </c>
      <c r="H1352" s="101" t="n">
        <v>-49621.01</v>
      </c>
      <c r="I1352" s="101" t="n">
        <v>11104.01</v>
      </c>
      <c r="J1352" s="101" t="n">
        <v>-712.01</v>
      </c>
      <c r="K1352" s="101" t="n">
        <v>25061.01</v>
      </c>
      <c r="L1352" s="101" t="n">
        <v>2136.01</v>
      </c>
      <c r="M1352" s="101"/>
      <c r="N1352" s="101"/>
      <c r="O1352" s="101" t="n">
        <v>2637.01</v>
      </c>
      <c r="P1352" s="101" t="n">
        <v>9583.01</v>
      </c>
      <c r="Q1352" s="101"/>
      <c r="R1352" s="101"/>
      <c r="S1352" s="101"/>
      <c r="T1352" s="101"/>
      <c r="U1352" s="101"/>
      <c r="V1352" s="101"/>
      <c r="W1352" s="101"/>
      <c r="X1352" s="101"/>
      <c r="Y1352" s="101"/>
      <c r="Z1352" s="101"/>
      <c r="AA1352" s="101"/>
    </row>
    <row r="1353" customFormat="false" ht="15.75" hidden="false" customHeight="true" outlineLevel="0" collapsed="false">
      <c r="A1353" s="101"/>
      <c r="B1353" s="101" t="n">
        <v>33</v>
      </c>
      <c r="C1353" s="101" t="n">
        <v>76</v>
      </c>
      <c r="D1353" s="101" t="n">
        <v>43</v>
      </c>
      <c r="E1353" s="101" t="n">
        <v>119</v>
      </c>
      <c r="F1353" s="101" t="s">
        <v>265</v>
      </c>
      <c r="G1353" s="101" t="str">
        <f aca="false">E1353&amp;""&amp;F1353</f>
        <v>119Tc</v>
      </c>
      <c r="H1353" s="101" t="n">
        <v>-40371.01</v>
      </c>
      <c r="I1353" s="101" t="n">
        <v>4653.01</v>
      </c>
      <c r="J1353" s="101"/>
      <c r="K1353" s="101" t="n">
        <v>8132.01</v>
      </c>
      <c r="L1353" s="101"/>
      <c r="M1353" s="101" t="n">
        <v>12193.01</v>
      </c>
      <c r="N1353" s="101" t="n">
        <v>22452.01</v>
      </c>
      <c r="O1353" s="101" t="n">
        <v>-11442.01</v>
      </c>
      <c r="P1353" s="101"/>
      <c r="Q1353" s="101" t="n">
        <v>8817.01</v>
      </c>
      <c r="R1353" s="101"/>
      <c r="S1353" s="101"/>
      <c r="T1353" s="101"/>
      <c r="U1353" s="101"/>
      <c r="V1353" s="101"/>
      <c r="W1353" s="101"/>
      <c r="X1353" s="101"/>
      <c r="Y1353" s="101"/>
      <c r="Z1353" s="101"/>
      <c r="AA1353" s="101"/>
    </row>
    <row r="1354" customFormat="false" ht="15.75" hidden="false" customHeight="true" outlineLevel="0" collapsed="false">
      <c r="A1354" s="101"/>
      <c r="B1354" s="101" t="n">
        <v>31</v>
      </c>
      <c r="C1354" s="101" t="n">
        <v>75</v>
      </c>
      <c r="D1354" s="101" t="n">
        <v>44</v>
      </c>
      <c r="E1354" s="101" t="n">
        <v>119</v>
      </c>
      <c r="F1354" s="101" t="s">
        <v>266</v>
      </c>
      <c r="G1354" s="101" t="str">
        <f aca="false">E1354&amp;""&amp;F1354</f>
        <v>119Ru</v>
      </c>
      <c r="H1354" s="101" t="n">
        <v>-52564.01</v>
      </c>
      <c r="I1354" s="101" t="n">
        <v>3377.01</v>
      </c>
      <c r="J1354" s="101" t="n">
        <v>16064.01</v>
      </c>
      <c r="K1354" s="101" t="n">
        <v>9187.01</v>
      </c>
      <c r="L1354" s="101" t="n">
        <v>30972.01</v>
      </c>
      <c r="M1354" s="101" t="n">
        <v>10259.01</v>
      </c>
      <c r="N1354" s="101" t="n">
        <v>18844.01</v>
      </c>
      <c r="O1354" s="101" t="n">
        <v>-10240.01</v>
      </c>
      <c r="P1354" s="101"/>
      <c r="Q1354" s="101" t="n">
        <v>4252.01</v>
      </c>
      <c r="R1354" s="101"/>
      <c r="S1354" s="101"/>
      <c r="T1354" s="101"/>
      <c r="U1354" s="101"/>
      <c r="V1354" s="101"/>
      <c r="W1354" s="101"/>
      <c r="X1354" s="101"/>
      <c r="Y1354" s="101"/>
      <c r="Z1354" s="101"/>
      <c r="AA1354" s="101"/>
    </row>
    <row r="1355" customFormat="false" ht="15.75" hidden="false" customHeight="true" outlineLevel="0" collapsed="false">
      <c r="A1355" s="101"/>
      <c r="B1355" s="101" t="n">
        <v>29</v>
      </c>
      <c r="C1355" s="101" t="n">
        <v>74</v>
      </c>
      <c r="D1355" s="101" t="n">
        <v>45</v>
      </c>
      <c r="E1355" s="101" t="n">
        <v>119</v>
      </c>
      <c r="F1355" s="101" t="s">
        <v>267</v>
      </c>
      <c r="G1355" s="101" t="str">
        <f aca="false">E1355&amp;""&amp;F1355</f>
        <v>119Rh</v>
      </c>
      <c r="H1355" s="101" t="n">
        <v>-62822.792</v>
      </c>
      <c r="I1355" s="101" t="n">
        <v>6006.43</v>
      </c>
      <c r="J1355" s="101" t="n">
        <v>12853.01</v>
      </c>
      <c r="K1355" s="101" t="n">
        <v>10067.84</v>
      </c>
      <c r="L1355" s="101" t="n">
        <v>29019.01</v>
      </c>
      <c r="M1355" s="101" t="n">
        <v>8585.33</v>
      </c>
      <c r="N1355" s="101" t="n">
        <v>15822.98</v>
      </c>
      <c r="O1355" s="101" t="n">
        <v>-9339.01</v>
      </c>
      <c r="P1355" s="101" t="n">
        <v>-26322.01</v>
      </c>
      <c r="Q1355" s="101" t="n">
        <v>4494.77</v>
      </c>
      <c r="R1355" s="101"/>
      <c r="S1355" s="101"/>
      <c r="T1355" s="101"/>
      <c r="U1355" s="101"/>
      <c r="V1355" s="101"/>
      <c r="W1355" s="101"/>
      <c r="X1355" s="101"/>
      <c r="Y1355" s="101"/>
      <c r="Z1355" s="101"/>
      <c r="AA1355" s="101"/>
    </row>
    <row r="1356" customFormat="false" ht="15.75" hidden="false" customHeight="true" outlineLevel="0" collapsed="false">
      <c r="A1356" s="101"/>
      <c r="B1356" s="101" t="n">
        <v>27</v>
      </c>
      <c r="C1356" s="101" t="n">
        <v>73</v>
      </c>
      <c r="D1356" s="101" t="n">
        <v>46</v>
      </c>
      <c r="E1356" s="101" t="n">
        <v>119</v>
      </c>
      <c r="F1356" s="101" t="s">
        <v>268</v>
      </c>
      <c r="G1356" s="101" t="str">
        <f aca="false">E1356&amp;""&amp;F1356</f>
        <v>119Pd</v>
      </c>
      <c r="H1356" s="101" t="n">
        <v>-71408.122</v>
      </c>
      <c r="I1356" s="101" t="n">
        <v>4090.56</v>
      </c>
      <c r="J1356" s="101" t="n">
        <v>13809.42</v>
      </c>
      <c r="K1356" s="101" t="n">
        <v>11126.07</v>
      </c>
      <c r="L1356" s="101" t="n">
        <v>26466.39</v>
      </c>
      <c r="M1356" s="101" t="n">
        <v>7237.648</v>
      </c>
      <c r="N1356" s="101" t="n">
        <v>12568.99</v>
      </c>
      <c r="O1356" s="101" t="n">
        <v>-7529.2</v>
      </c>
      <c r="P1356" s="101" t="n">
        <v>-21438.01</v>
      </c>
      <c r="Q1356" s="101" t="n">
        <v>74.35</v>
      </c>
      <c r="R1356" s="101"/>
      <c r="S1356" s="101"/>
      <c r="T1356" s="101"/>
      <c r="U1356" s="101"/>
      <c r="V1356" s="101"/>
      <c r="W1356" s="101"/>
      <c r="X1356" s="101"/>
      <c r="Y1356" s="101"/>
      <c r="Z1356" s="101"/>
      <c r="AA1356" s="101"/>
    </row>
    <row r="1357" customFormat="false" ht="15.75" hidden="false" customHeight="true" outlineLevel="0" collapsed="false">
      <c r="A1357" s="101"/>
      <c r="B1357" s="101" t="n">
        <v>25</v>
      </c>
      <c r="C1357" s="101" t="n">
        <v>72</v>
      </c>
      <c r="D1357" s="101" t="n">
        <v>47</v>
      </c>
      <c r="E1357" s="101" t="n">
        <v>119</v>
      </c>
      <c r="F1357" s="101" t="s">
        <v>269</v>
      </c>
      <c r="G1357" s="101" t="str">
        <f aca="false">E1357&amp;""&amp;F1357</f>
        <v>119Ag</v>
      </c>
      <c r="H1357" s="101" t="n">
        <v>-78645.771</v>
      </c>
      <c r="I1357" s="101" t="n">
        <v>7163.3</v>
      </c>
      <c r="J1357" s="101" t="n">
        <v>10545.86</v>
      </c>
      <c r="K1357" s="101" t="n">
        <v>12606.35</v>
      </c>
      <c r="L1357" s="101" t="n">
        <v>24326.12</v>
      </c>
      <c r="M1357" s="101" t="n">
        <v>5331.346</v>
      </c>
      <c r="N1357" s="101" t="n">
        <v>9053.73</v>
      </c>
      <c r="O1357" s="101" t="n">
        <v>-6841.41</v>
      </c>
      <c r="P1357" s="101" t="n">
        <v>-21047.06</v>
      </c>
      <c r="Q1357" s="101" t="n">
        <v>-15.37</v>
      </c>
      <c r="R1357" s="101"/>
      <c r="S1357" s="101"/>
      <c r="T1357" s="101"/>
      <c r="U1357" s="101"/>
      <c r="V1357" s="101"/>
      <c r="W1357" s="101"/>
      <c r="X1357" s="101"/>
      <c r="Y1357" s="101"/>
      <c r="Z1357" s="101"/>
      <c r="AA1357" s="101"/>
    </row>
    <row r="1358" customFormat="false" ht="15.75" hidden="false" customHeight="true" outlineLevel="0" collapsed="false">
      <c r="A1358" s="101"/>
      <c r="B1358" s="101" t="n">
        <v>23</v>
      </c>
      <c r="C1358" s="101" t="n">
        <v>71</v>
      </c>
      <c r="D1358" s="101" t="n">
        <v>48</v>
      </c>
      <c r="E1358" s="101" t="n">
        <v>119</v>
      </c>
      <c r="F1358" s="101" t="s">
        <v>270</v>
      </c>
      <c r="G1358" s="101" t="str">
        <f aca="false">E1358&amp;""&amp;F1358</f>
        <v>119Cd</v>
      </c>
      <c r="H1358" s="101" t="n">
        <v>-83977.117</v>
      </c>
      <c r="I1358" s="101" t="n">
        <v>5346.71</v>
      </c>
      <c r="J1358" s="101" t="n">
        <v>11712.3</v>
      </c>
      <c r="K1358" s="101" t="n">
        <v>13701.29</v>
      </c>
      <c r="L1358" s="101" t="n">
        <v>22130.37</v>
      </c>
      <c r="M1358" s="101" t="n">
        <v>3722.384</v>
      </c>
      <c r="N1358" s="101" t="n">
        <v>6087.95</v>
      </c>
      <c r="O1358" s="101" t="n">
        <v>-5975.45</v>
      </c>
      <c r="P1358" s="101" t="n">
        <v>-15877.2</v>
      </c>
      <c r="Q1358" s="101" t="n">
        <v>-4820.18</v>
      </c>
      <c r="R1358" s="101"/>
      <c r="S1358" s="101"/>
      <c r="T1358" s="101"/>
      <c r="U1358" s="101"/>
      <c r="V1358" s="101"/>
      <c r="W1358" s="101"/>
      <c r="X1358" s="101"/>
      <c r="Y1358" s="101"/>
      <c r="Z1358" s="101"/>
      <c r="AA1358" s="101"/>
    </row>
    <row r="1359" customFormat="false" ht="15.75" hidden="false" customHeight="true" outlineLevel="0" collapsed="false">
      <c r="A1359" s="101"/>
      <c r="B1359" s="101" t="n">
        <v>21</v>
      </c>
      <c r="C1359" s="101" t="n">
        <v>70</v>
      </c>
      <c r="D1359" s="101" t="n">
        <v>49</v>
      </c>
      <c r="E1359" s="101" t="n">
        <v>119</v>
      </c>
      <c r="F1359" s="101" t="s">
        <v>271</v>
      </c>
      <c r="G1359" s="101" t="str">
        <f aca="false">E1359&amp;""&amp;F1359</f>
        <v>119In</v>
      </c>
      <c r="H1359" s="101" t="n">
        <v>-87699.5</v>
      </c>
      <c r="I1359" s="101" t="n">
        <v>8542.57</v>
      </c>
      <c r="J1359" s="101" t="n">
        <v>8286.75</v>
      </c>
      <c r="K1359" s="101" t="n">
        <v>14899.06</v>
      </c>
      <c r="L1359" s="101" t="n">
        <v>20095.39</v>
      </c>
      <c r="M1359" s="101" t="n">
        <v>2365.563</v>
      </c>
      <c r="N1359" s="101" t="n">
        <v>1774.72</v>
      </c>
      <c r="O1359" s="101" t="n">
        <v>-5141.75</v>
      </c>
      <c r="P1359" s="101" t="n">
        <v>-15434.68</v>
      </c>
      <c r="Q1359" s="101" t="n">
        <v>-4117.93</v>
      </c>
      <c r="R1359" s="101"/>
      <c r="S1359" s="101"/>
      <c r="T1359" s="101"/>
      <c r="U1359" s="101"/>
      <c r="V1359" s="101"/>
      <c r="W1359" s="101"/>
      <c r="X1359" s="101"/>
      <c r="Y1359" s="101"/>
      <c r="Z1359" s="101"/>
      <c r="AA1359" s="101"/>
    </row>
    <row r="1360" customFormat="false" ht="15.75" hidden="false" customHeight="true" outlineLevel="0" collapsed="false">
      <c r="A1360" s="101"/>
      <c r="B1360" s="101" t="n">
        <v>19</v>
      </c>
      <c r="C1360" s="101" t="n">
        <v>69</v>
      </c>
      <c r="D1360" s="101" t="n">
        <v>50</v>
      </c>
      <c r="E1360" s="101" t="n">
        <v>119</v>
      </c>
      <c r="F1360" s="101" t="s">
        <v>214</v>
      </c>
      <c r="G1360" s="101" t="str">
        <f aca="false">E1360&amp;""&amp;F1360</f>
        <v>119Sn</v>
      </c>
      <c r="H1360" s="101" t="n">
        <v>-90065.063</v>
      </c>
      <c r="I1360" s="101" t="n">
        <v>6483.49</v>
      </c>
      <c r="J1360" s="101" t="n">
        <v>10125.78</v>
      </c>
      <c r="K1360" s="101" t="n">
        <v>15809.92</v>
      </c>
      <c r="L1360" s="101" t="n">
        <v>18224.54</v>
      </c>
      <c r="M1360" s="101" t="n">
        <v>-590.846</v>
      </c>
      <c r="N1360" s="101" t="n">
        <v>-2883.85</v>
      </c>
      <c r="O1360" s="101" t="n">
        <v>-4405.59</v>
      </c>
      <c r="P1360" s="101" t="n">
        <v>-10652.31</v>
      </c>
      <c r="Q1360" s="101" t="n">
        <v>-10140.13</v>
      </c>
      <c r="R1360" s="101"/>
      <c r="S1360" s="101"/>
      <c r="T1360" s="101"/>
      <c r="U1360" s="101"/>
      <c r="V1360" s="101"/>
      <c r="W1360" s="101"/>
      <c r="X1360" s="101"/>
      <c r="Y1360" s="101"/>
      <c r="Z1360" s="101"/>
      <c r="AA1360" s="101"/>
    </row>
    <row r="1361" customFormat="false" ht="15.75" hidden="false" customHeight="true" outlineLevel="0" collapsed="false">
      <c r="A1361" s="101"/>
      <c r="B1361" s="101" t="n">
        <v>17</v>
      </c>
      <c r="C1361" s="101" t="n">
        <v>68</v>
      </c>
      <c r="D1361" s="101" t="n">
        <v>51</v>
      </c>
      <c r="E1361" s="101" t="n">
        <v>119</v>
      </c>
      <c r="F1361" s="101" t="s">
        <v>272</v>
      </c>
      <c r="G1361" s="101" t="str">
        <f aca="false">E1361&amp;""&amp;F1361</f>
        <v>119Sb</v>
      </c>
      <c r="H1361" s="101" t="n">
        <v>-89474.217</v>
      </c>
      <c r="I1361" s="101" t="n">
        <v>9549.29</v>
      </c>
      <c r="J1361" s="101" t="n">
        <v>5110.3</v>
      </c>
      <c r="K1361" s="101" t="n">
        <v>16977.29</v>
      </c>
      <c r="L1361" s="101" t="n">
        <v>15109.09</v>
      </c>
      <c r="M1361" s="101" t="n">
        <v>-2293</v>
      </c>
      <c r="N1361" s="101" t="n">
        <v>-5708.69</v>
      </c>
      <c r="O1361" s="101" t="n">
        <v>-2362.79</v>
      </c>
      <c r="P1361" s="101" t="n">
        <v>-9534.94</v>
      </c>
      <c r="Q1361" s="101" t="n">
        <v>-9848.75</v>
      </c>
      <c r="R1361" s="101"/>
      <c r="S1361" s="101"/>
      <c r="T1361" s="101"/>
      <c r="U1361" s="101"/>
      <c r="V1361" s="101"/>
      <c r="W1361" s="101"/>
      <c r="X1361" s="101"/>
      <c r="Y1361" s="101"/>
      <c r="Z1361" s="101"/>
      <c r="AA1361" s="101"/>
    </row>
    <row r="1362" customFormat="false" ht="15.75" hidden="false" customHeight="true" outlineLevel="0" collapsed="false">
      <c r="A1362" s="101"/>
      <c r="B1362" s="101" t="n">
        <v>15</v>
      </c>
      <c r="C1362" s="101" t="n">
        <v>67</v>
      </c>
      <c r="D1362" s="101" t="n">
        <v>52</v>
      </c>
      <c r="E1362" s="101" t="n">
        <v>119</v>
      </c>
      <c r="F1362" s="101" t="s">
        <v>273</v>
      </c>
      <c r="G1362" s="101" t="str">
        <f aca="false">E1362&amp;""&amp;F1362</f>
        <v>119Te</v>
      </c>
      <c r="H1362" s="101" t="n">
        <v>-87181.217</v>
      </c>
      <c r="I1362" s="101" t="n">
        <v>7555.75</v>
      </c>
      <c r="J1362" s="101" t="n">
        <v>6473.94</v>
      </c>
      <c r="K1362" s="101" t="n">
        <v>18228.43</v>
      </c>
      <c r="L1362" s="101" t="n">
        <v>11361.38</v>
      </c>
      <c r="M1362" s="101" t="n">
        <v>-3415.687</v>
      </c>
      <c r="N1362" s="101" t="n">
        <v>-8386.8</v>
      </c>
      <c r="O1362" s="101" t="n">
        <v>427.7</v>
      </c>
      <c r="P1362" s="101" t="n">
        <v>-2817.3</v>
      </c>
      <c r="Q1362" s="101" t="n">
        <v>-14281.49</v>
      </c>
      <c r="R1362" s="101"/>
      <c r="S1362" s="101"/>
      <c r="T1362" s="101"/>
      <c r="U1362" s="101"/>
      <c r="V1362" s="101"/>
      <c r="W1362" s="101"/>
      <c r="X1362" s="101"/>
      <c r="Y1362" s="101"/>
      <c r="Z1362" s="101"/>
      <c r="AA1362" s="101"/>
    </row>
    <row r="1363" customFormat="false" ht="15.75" hidden="false" customHeight="true" outlineLevel="0" collapsed="false">
      <c r="A1363" s="101"/>
      <c r="B1363" s="101" t="n">
        <v>13</v>
      </c>
      <c r="C1363" s="101" t="n">
        <v>66</v>
      </c>
      <c r="D1363" s="101" t="n">
        <v>53</v>
      </c>
      <c r="E1363" s="101" t="n">
        <v>119</v>
      </c>
      <c r="F1363" s="101" t="s">
        <v>274</v>
      </c>
      <c r="G1363" s="101" t="str">
        <f aca="false">E1363&amp;""&amp;F1363</f>
        <v>119I</v>
      </c>
      <c r="H1363" s="101" t="n">
        <v>-83765.53</v>
      </c>
      <c r="I1363" s="101" t="n">
        <v>10865.8</v>
      </c>
      <c r="J1363" s="101" t="n">
        <v>3357.72</v>
      </c>
      <c r="K1363" s="101" t="n">
        <v>19472.08</v>
      </c>
      <c r="L1363" s="101" t="n">
        <v>9703.91</v>
      </c>
      <c r="M1363" s="101" t="n">
        <v>-4971.117</v>
      </c>
      <c r="N1363" s="101" t="n">
        <v>-11460.48</v>
      </c>
      <c r="O1363" s="101" t="n">
        <v>812.96</v>
      </c>
      <c r="P1363" s="101" t="n">
        <v>-3058.25</v>
      </c>
      <c r="Q1363" s="101" t="n">
        <v>-13757.79</v>
      </c>
      <c r="R1363" s="101"/>
      <c r="S1363" s="101"/>
      <c r="T1363" s="101"/>
      <c r="U1363" s="101"/>
      <c r="V1363" s="101"/>
      <c r="W1363" s="101"/>
      <c r="X1363" s="101"/>
      <c r="Y1363" s="101"/>
      <c r="Z1363" s="101"/>
      <c r="AA1363" s="101"/>
    </row>
    <row r="1364" customFormat="false" ht="15.75" hidden="false" customHeight="true" outlineLevel="0" collapsed="false">
      <c r="A1364" s="101"/>
      <c r="B1364" s="101" t="n">
        <v>11</v>
      </c>
      <c r="C1364" s="101" t="n">
        <v>65</v>
      </c>
      <c r="D1364" s="101" t="n">
        <v>54</v>
      </c>
      <c r="E1364" s="101" t="n">
        <v>119</v>
      </c>
      <c r="F1364" s="101" t="s">
        <v>275</v>
      </c>
      <c r="G1364" s="101" t="str">
        <f aca="false">E1364&amp;""&amp;F1364</f>
        <v>119Xe</v>
      </c>
      <c r="H1364" s="101" t="n">
        <v>-78794.412</v>
      </c>
      <c r="I1364" s="101" t="n">
        <v>8786.67</v>
      </c>
      <c r="J1364" s="101" t="n">
        <v>5112.34</v>
      </c>
      <c r="K1364" s="101" t="n">
        <v>20751.71</v>
      </c>
      <c r="L1364" s="101" t="n">
        <v>8276.93</v>
      </c>
      <c r="M1364" s="101" t="n">
        <v>-6489.361</v>
      </c>
      <c r="N1364" s="101" t="n">
        <v>-14204.33</v>
      </c>
      <c r="O1364" s="101" t="n">
        <v>843.43</v>
      </c>
      <c r="P1364" s="101" t="n">
        <v>1613.4</v>
      </c>
      <c r="Q1364" s="101" t="n">
        <v>-18456.36</v>
      </c>
      <c r="R1364" s="101"/>
      <c r="S1364" s="101"/>
      <c r="T1364" s="101"/>
      <c r="U1364" s="101"/>
      <c r="V1364" s="101"/>
      <c r="W1364" s="101"/>
      <c r="X1364" s="101"/>
      <c r="Y1364" s="101"/>
      <c r="Z1364" s="101"/>
      <c r="AA1364" s="101"/>
    </row>
    <row r="1365" customFormat="false" ht="15.75" hidden="false" customHeight="true" outlineLevel="0" collapsed="false">
      <c r="A1365" s="101"/>
      <c r="B1365" s="101" t="n">
        <v>9</v>
      </c>
      <c r="C1365" s="101" t="n">
        <v>64</v>
      </c>
      <c r="D1365" s="101" t="n">
        <v>55</v>
      </c>
      <c r="E1365" s="101" t="n">
        <v>119</v>
      </c>
      <c r="F1365" s="101" t="s">
        <v>276</v>
      </c>
      <c r="G1365" s="101" t="str">
        <f aca="false">E1365&amp;""&amp;F1365</f>
        <v>119Cs</v>
      </c>
      <c r="H1365" s="101" t="n">
        <v>-72305.051</v>
      </c>
      <c r="I1365" s="101" t="n">
        <v>11967</v>
      </c>
      <c r="J1365" s="101" t="n">
        <v>1514.97</v>
      </c>
      <c r="K1365" s="101" t="n">
        <v>21954.59</v>
      </c>
      <c r="L1365" s="101" t="n">
        <v>6446.91</v>
      </c>
      <c r="M1365" s="101" t="n">
        <v>-7714.965</v>
      </c>
      <c r="N1365" s="101" t="n">
        <v>-17338.01</v>
      </c>
      <c r="O1365" s="101" t="n">
        <v>1607.83</v>
      </c>
      <c r="P1365" s="101" t="n">
        <v>1377.03</v>
      </c>
      <c r="Q1365" s="101" t="n">
        <v>-18022.01</v>
      </c>
      <c r="R1365" s="101"/>
      <c r="S1365" s="101"/>
      <c r="T1365" s="101"/>
      <c r="U1365" s="101"/>
      <c r="V1365" s="101"/>
      <c r="W1365" s="101"/>
      <c r="X1365" s="101"/>
      <c r="Y1365" s="101"/>
      <c r="Z1365" s="101"/>
      <c r="AA1365" s="101"/>
    </row>
    <row r="1366" customFormat="false" ht="15.75" hidden="false" customHeight="true" outlineLevel="0" collapsed="false">
      <c r="A1366" s="101"/>
      <c r="B1366" s="101" t="n">
        <v>7</v>
      </c>
      <c r="C1366" s="101" t="n">
        <v>63</v>
      </c>
      <c r="D1366" s="101" t="n">
        <v>56</v>
      </c>
      <c r="E1366" s="101" t="n">
        <v>119</v>
      </c>
      <c r="F1366" s="101" t="s">
        <v>277</v>
      </c>
      <c r="G1366" s="101" t="str">
        <f aca="false">E1366&amp;""&amp;F1366</f>
        <v>119Ba</v>
      </c>
      <c r="H1366" s="101" t="n">
        <v>-64590.086</v>
      </c>
      <c r="I1366" s="101" t="n">
        <v>10307.01</v>
      </c>
      <c r="J1366" s="101" t="n">
        <v>3469.69</v>
      </c>
      <c r="K1366" s="101" t="n">
        <v>23111.03</v>
      </c>
      <c r="L1366" s="101" t="n">
        <v>4982.69</v>
      </c>
      <c r="M1366" s="101" t="n">
        <v>-9623.01</v>
      </c>
      <c r="N1366" s="101" t="n">
        <v>-20540.01</v>
      </c>
      <c r="O1366" s="101" t="n">
        <v>1641.75</v>
      </c>
      <c r="P1366" s="101" t="n">
        <v>6200</v>
      </c>
      <c r="Q1366" s="101" t="n">
        <v>-23041.01</v>
      </c>
      <c r="R1366" s="101"/>
      <c r="S1366" s="101"/>
      <c r="T1366" s="101"/>
      <c r="U1366" s="101"/>
      <c r="V1366" s="101"/>
      <c r="W1366" s="101"/>
      <c r="X1366" s="101"/>
      <c r="Y1366" s="101"/>
      <c r="Z1366" s="101"/>
      <c r="AA1366" s="101"/>
    </row>
    <row r="1367" customFormat="false" ht="15.75" hidden="false" customHeight="true" outlineLevel="0" collapsed="false">
      <c r="A1367" s="101"/>
      <c r="B1367" s="101" t="n">
        <v>5</v>
      </c>
      <c r="C1367" s="101" t="n">
        <v>62</v>
      </c>
      <c r="D1367" s="101" t="n">
        <v>57</v>
      </c>
      <c r="E1367" s="101" t="n">
        <v>119</v>
      </c>
      <c r="F1367" s="101" t="s">
        <v>278</v>
      </c>
      <c r="G1367" s="101" t="str">
        <f aca="false">E1367&amp;""&amp;F1367</f>
        <v>119La</v>
      </c>
      <c r="H1367" s="101" t="n">
        <v>-54967.01</v>
      </c>
      <c r="I1367" s="101" t="n">
        <v>13418.01</v>
      </c>
      <c r="J1367" s="101" t="n">
        <v>-98.01</v>
      </c>
      <c r="K1367" s="101" t="n">
        <v>24522.01</v>
      </c>
      <c r="L1367" s="101" t="n">
        <v>3052.01</v>
      </c>
      <c r="M1367" s="101" t="n">
        <v>-10917.01</v>
      </c>
      <c r="N1367" s="101"/>
      <c r="O1367" s="101" t="n">
        <v>2307.01</v>
      </c>
      <c r="P1367" s="101" t="n">
        <v>6153.01</v>
      </c>
      <c r="Q1367" s="101"/>
      <c r="R1367" s="101"/>
      <c r="S1367" s="101"/>
      <c r="T1367" s="101"/>
      <c r="U1367" s="101"/>
      <c r="V1367" s="101"/>
      <c r="W1367" s="101"/>
      <c r="X1367" s="101"/>
      <c r="Y1367" s="101"/>
      <c r="Z1367" s="101"/>
      <c r="AA1367" s="101"/>
    </row>
    <row r="1368" customFormat="false" ht="15.75" hidden="false" customHeight="true" outlineLevel="0" collapsed="false">
      <c r="A1368" s="101"/>
      <c r="B1368" s="101" t="n">
        <v>3</v>
      </c>
      <c r="C1368" s="101" t="n">
        <v>61</v>
      </c>
      <c r="D1368" s="101" t="n">
        <v>58</v>
      </c>
      <c r="E1368" s="101" t="n">
        <v>119</v>
      </c>
      <c r="F1368" s="101" t="s">
        <v>279</v>
      </c>
      <c r="G1368" s="101" t="str">
        <f aca="false">E1368&amp;""&amp;F1368</f>
        <v>119Ce</v>
      </c>
      <c r="H1368" s="101" t="n">
        <v>-44050.01</v>
      </c>
      <c r="I1368" s="101"/>
      <c r="J1368" s="101" t="n">
        <v>1719.01</v>
      </c>
      <c r="K1368" s="101"/>
      <c r="L1368" s="101" t="n">
        <v>1007.01</v>
      </c>
      <c r="M1368" s="101"/>
      <c r="N1368" s="101"/>
      <c r="O1368" s="101" t="n">
        <v>2549.01</v>
      </c>
      <c r="P1368" s="101" t="n">
        <v>11015.01</v>
      </c>
      <c r="Q1368" s="101"/>
      <c r="R1368" s="101"/>
      <c r="S1368" s="101"/>
      <c r="T1368" s="101"/>
      <c r="U1368" s="101"/>
      <c r="V1368" s="101"/>
      <c r="W1368" s="101"/>
      <c r="X1368" s="101"/>
      <c r="Y1368" s="101"/>
      <c r="Z1368" s="101"/>
      <c r="AA1368" s="101"/>
    </row>
    <row r="1369" customFormat="false" ht="15.75" hidden="false" customHeight="true" outlineLevel="0" collapsed="false">
      <c r="A1369" s="101"/>
      <c r="B1369" s="101" t="n">
        <v>34</v>
      </c>
      <c r="C1369" s="101" t="n">
        <v>77</v>
      </c>
      <c r="D1369" s="101" t="n">
        <v>43</v>
      </c>
      <c r="E1369" s="101" t="n">
        <v>120</v>
      </c>
      <c r="F1369" s="101" t="s">
        <v>265</v>
      </c>
      <c r="G1369" s="101" t="str">
        <f aca="false">E1369&amp;""&amp;F1369</f>
        <v>120Tc</v>
      </c>
      <c r="H1369" s="101" t="n">
        <v>-35518.01</v>
      </c>
      <c r="I1369" s="101" t="n">
        <v>3218.01</v>
      </c>
      <c r="J1369" s="101"/>
      <c r="K1369" s="101" t="n">
        <v>7871.01</v>
      </c>
      <c r="L1369" s="101"/>
      <c r="M1369" s="101" t="n">
        <v>14494.01</v>
      </c>
      <c r="N1369" s="101" t="n">
        <v>23297.01</v>
      </c>
      <c r="O1369" s="101"/>
      <c r="P1369" s="101"/>
      <c r="Q1369" s="101" t="n">
        <v>8975.01</v>
      </c>
      <c r="R1369" s="101"/>
      <c r="S1369" s="101"/>
      <c r="T1369" s="101"/>
      <c r="U1369" s="101"/>
      <c r="V1369" s="101"/>
      <c r="W1369" s="101"/>
      <c r="X1369" s="101"/>
      <c r="Y1369" s="101"/>
      <c r="Z1369" s="101"/>
      <c r="AA1369" s="101"/>
    </row>
    <row r="1370" customFormat="false" ht="15.75" hidden="false" customHeight="true" outlineLevel="0" collapsed="false">
      <c r="A1370" s="101"/>
      <c r="B1370" s="101" t="n">
        <v>32</v>
      </c>
      <c r="C1370" s="101" t="n">
        <v>76</v>
      </c>
      <c r="D1370" s="101" t="n">
        <v>44</v>
      </c>
      <c r="E1370" s="101" t="n">
        <v>120</v>
      </c>
      <c r="F1370" s="101" t="s">
        <v>266</v>
      </c>
      <c r="G1370" s="101" t="str">
        <f aca="false">E1370&amp;""&amp;F1370</f>
        <v>120Ru</v>
      </c>
      <c r="H1370" s="101" t="n">
        <v>-50012.01</v>
      </c>
      <c r="I1370" s="101" t="n">
        <v>5519.01</v>
      </c>
      <c r="J1370" s="101" t="n">
        <v>16930.01</v>
      </c>
      <c r="K1370" s="101" t="n">
        <v>8896.01</v>
      </c>
      <c r="L1370" s="101"/>
      <c r="M1370" s="101" t="n">
        <v>8803.01</v>
      </c>
      <c r="N1370" s="101" t="n">
        <v>20268.01</v>
      </c>
      <c r="O1370" s="101" t="n">
        <v>-10937.01</v>
      </c>
      <c r="P1370" s="101"/>
      <c r="Q1370" s="101" t="n">
        <v>4740.01</v>
      </c>
      <c r="R1370" s="101"/>
      <c r="S1370" s="101"/>
      <c r="T1370" s="101"/>
      <c r="U1370" s="101"/>
      <c r="V1370" s="101"/>
      <c r="W1370" s="101"/>
      <c r="X1370" s="101"/>
      <c r="Y1370" s="101"/>
      <c r="Z1370" s="101"/>
      <c r="AA1370" s="101"/>
    </row>
    <row r="1371" customFormat="false" ht="15.75" hidden="false" customHeight="true" outlineLevel="0" collapsed="false">
      <c r="A1371" s="101"/>
      <c r="B1371" s="101" t="n">
        <v>30</v>
      </c>
      <c r="C1371" s="101" t="n">
        <v>75</v>
      </c>
      <c r="D1371" s="101" t="n">
        <v>45</v>
      </c>
      <c r="E1371" s="101" t="n">
        <v>120</v>
      </c>
      <c r="F1371" s="101" t="s">
        <v>267</v>
      </c>
      <c r="G1371" s="101" t="str">
        <f aca="false">E1371&amp;""&amp;F1371</f>
        <v>120Rh</v>
      </c>
      <c r="H1371" s="101" t="n">
        <v>-58815.01</v>
      </c>
      <c r="I1371" s="101" t="n">
        <v>4063.01</v>
      </c>
      <c r="J1371" s="101" t="n">
        <v>13539.01</v>
      </c>
      <c r="K1371" s="101" t="n">
        <v>10069.01</v>
      </c>
      <c r="L1371" s="101" t="n">
        <v>29603.01</v>
      </c>
      <c r="M1371" s="101" t="n">
        <v>11466.01</v>
      </c>
      <c r="N1371" s="101" t="n">
        <v>16837.01</v>
      </c>
      <c r="O1371" s="101" t="n">
        <v>-9784.01</v>
      </c>
      <c r="P1371" s="101" t="n">
        <v>-25733.01</v>
      </c>
      <c r="Q1371" s="101" t="n">
        <v>4522.01</v>
      </c>
      <c r="R1371" s="101"/>
      <c r="S1371" s="101"/>
      <c r="T1371" s="101"/>
      <c r="U1371" s="101"/>
      <c r="V1371" s="101"/>
      <c r="W1371" s="101"/>
      <c r="X1371" s="101"/>
      <c r="Y1371" s="101"/>
      <c r="Z1371" s="101"/>
      <c r="AA1371" s="101"/>
    </row>
    <row r="1372" customFormat="false" ht="15.75" hidden="false" customHeight="true" outlineLevel="0" collapsed="false">
      <c r="A1372" s="101"/>
      <c r="B1372" s="101" t="n">
        <v>28</v>
      </c>
      <c r="C1372" s="101" t="n">
        <v>74</v>
      </c>
      <c r="D1372" s="101" t="n">
        <v>46</v>
      </c>
      <c r="E1372" s="101" t="n">
        <v>120</v>
      </c>
      <c r="F1372" s="101" t="s">
        <v>268</v>
      </c>
      <c r="G1372" s="101" t="str">
        <f aca="false">E1372&amp;""&amp;F1372</f>
        <v>120Pd</v>
      </c>
      <c r="H1372" s="101" t="n">
        <v>-70280.208</v>
      </c>
      <c r="I1372" s="101" t="n">
        <v>6943.4</v>
      </c>
      <c r="J1372" s="101" t="n">
        <v>14746.39</v>
      </c>
      <c r="K1372" s="101" t="n">
        <v>11033.96</v>
      </c>
      <c r="L1372" s="101" t="n">
        <v>27599.01</v>
      </c>
      <c r="M1372" s="101" t="n">
        <v>5371.293</v>
      </c>
      <c r="N1372" s="101" t="n">
        <v>13677.15</v>
      </c>
      <c r="O1372" s="101" t="n">
        <v>-8636.22</v>
      </c>
      <c r="P1372" s="101" t="n">
        <v>-25005.01</v>
      </c>
      <c r="Q1372" s="101" t="n">
        <v>294.25</v>
      </c>
      <c r="R1372" s="101"/>
      <c r="S1372" s="101"/>
      <c r="T1372" s="101"/>
      <c r="U1372" s="101"/>
      <c r="V1372" s="101"/>
      <c r="W1372" s="101"/>
      <c r="X1372" s="101"/>
      <c r="Y1372" s="101"/>
      <c r="Z1372" s="101"/>
      <c r="AA1372" s="101"/>
    </row>
    <row r="1373" customFormat="false" ht="15.75" hidden="false" customHeight="true" outlineLevel="0" collapsed="false">
      <c r="A1373" s="101"/>
      <c r="B1373" s="101" t="n">
        <v>26</v>
      </c>
      <c r="C1373" s="101" t="n">
        <v>73</v>
      </c>
      <c r="D1373" s="101" t="n">
        <v>47</v>
      </c>
      <c r="E1373" s="101" t="n">
        <v>120</v>
      </c>
      <c r="F1373" s="101" t="s">
        <v>269</v>
      </c>
      <c r="G1373" s="101" t="str">
        <f aca="false">E1373&amp;""&amp;F1373</f>
        <v>120Ag</v>
      </c>
      <c r="H1373" s="101" t="n">
        <v>-75651.501</v>
      </c>
      <c r="I1373" s="101" t="n">
        <v>5077.05</v>
      </c>
      <c r="J1373" s="101" t="n">
        <v>11532.35</v>
      </c>
      <c r="K1373" s="101" t="n">
        <v>12240.34</v>
      </c>
      <c r="L1373" s="101" t="n">
        <v>25341.76</v>
      </c>
      <c r="M1373" s="101" t="n">
        <v>8305.853</v>
      </c>
      <c r="N1373" s="101" t="n">
        <v>10077.09</v>
      </c>
      <c r="O1373" s="101" t="n">
        <v>-7337.39</v>
      </c>
      <c r="P1373" s="101" t="n">
        <v>-20117.68</v>
      </c>
      <c r="Q1373" s="101" t="n">
        <v>254.3</v>
      </c>
      <c r="R1373" s="101"/>
      <c r="S1373" s="101"/>
      <c r="T1373" s="101"/>
      <c r="U1373" s="101"/>
      <c r="V1373" s="101"/>
      <c r="W1373" s="101"/>
      <c r="X1373" s="101"/>
      <c r="Y1373" s="101"/>
      <c r="Z1373" s="101"/>
      <c r="AA1373" s="101"/>
    </row>
    <row r="1374" customFormat="false" ht="15.75" hidden="false" customHeight="true" outlineLevel="0" collapsed="false">
      <c r="A1374" s="101"/>
      <c r="B1374" s="101" t="n">
        <v>24</v>
      </c>
      <c r="C1374" s="101" t="n">
        <v>72</v>
      </c>
      <c r="D1374" s="101" t="n">
        <v>48</v>
      </c>
      <c r="E1374" s="101" t="n">
        <v>120</v>
      </c>
      <c r="F1374" s="101" t="s">
        <v>270</v>
      </c>
      <c r="G1374" s="101" t="str">
        <f aca="false">E1374&amp;""&amp;F1374</f>
        <v>120Cd</v>
      </c>
      <c r="H1374" s="101" t="n">
        <v>-83957.354</v>
      </c>
      <c r="I1374" s="101" t="n">
        <v>8051.55</v>
      </c>
      <c r="J1374" s="101" t="n">
        <v>12600.55</v>
      </c>
      <c r="K1374" s="101" t="n">
        <v>13398.27</v>
      </c>
      <c r="L1374" s="101" t="n">
        <v>23146.41</v>
      </c>
      <c r="M1374" s="101" t="n">
        <v>1771.237</v>
      </c>
      <c r="N1374" s="101" t="n">
        <v>7141.24</v>
      </c>
      <c r="O1374" s="101" t="n">
        <v>-6550.42</v>
      </c>
      <c r="P1374" s="101" t="n">
        <v>-19838.2</v>
      </c>
      <c r="Q1374" s="101" t="n">
        <v>-4329.17</v>
      </c>
      <c r="R1374" s="101"/>
      <c r="S1374" s="101"/>
      <c r="T1374" s="101"/>
      <c r="U1374" s="101"/>
      <c r="V1374" s="101"/>
      <c r="W1374" s="101"/>
      <c r="X1374" s="101"/>
      <c r="Y1374" s="101"/>
      <c r="Z1374" s="101"/>
      <c r="AA1374" s="101"/>
    </row>
    <row r="1375" customFormat="false" ht="15.75" hidden="false" customHeight="true" outlineLevel="0" collapsed="false">
      <c r="A1375" s="101"/>
      <c r="B1375" s="101" t="n">
        <v>22</v>
      </c>
      <c r="C1375" s="101" t="n">
        <v>71</v>
      </c>
      <c r="D1375" s="101" t="n">
        <v>49</v>
      </c>
      <c r="E1375" s="101" t="n">
        <v>120</v>
      </c>
      <c r="F1375" s="101" t="s">
        <v>271</v>
      </c>
      <c r="G1375" s="101" t="str">
        <f aca="false">E1375&amp;""&amp;F1375</f>
        <v>120In</v>
      </c>
      <c r="H1375" s="101" t="n">
        <v>-85728.591</v>
      </c>
      <c r="I1375" s="101" t="n">
        <v>6100.41</v>
      </c>
      <c r="J1375" s="101" t="n">
        <v>9040.44</v>
      </c>
      <c r="K1375" s="101" t="n">
        <v>14642.97</v>
      </c>
      <c r="L1375" s="101" t="n">
        <v>20752.74</v>
      </c>
      <c r="M1375" s="101" t="n">
        <v>5370</v>
      </c>
      <c r="N1375" s="101" t="n">
        <v>2689.39</v>
      </c>
      <c r="O1375" s="101" t="n">
        <v>-5610.85</v>
      </c>
      <c r="P1375" s="101" t="n">
        <v>-14371.79</v>
      </c>
      <c r="Q1375" s="101" t="n">
        <v>-3734.84</v>
      </c>
      <c r="R1375" s="101"/>
      <c r="S1375" s="101"/>
      <c r="T1375" s="101"/>
      <c r="U1375" s="101"/>
      <c r="V1375" s="101"/>
      <c r="W1375" s="101"/>
      <c r="X1375" s="101"/>
      <c r="Y1375" s="101"/>
      <c r="Z1375" s="101"/>
      <c r="AA1375" s="101"/>
    </row>
    <row r="1376" customFormat="false" ht="15.75" hidden="false" customHeight="true" outlineLevel="0" collapsed="false">
      <c r="A1376" s="101"/>
      <c r="B1376" s="101" t="n">
        <v>20</v>
      </c>
      <c r="C1376" s="101" t="n">
        <v>70</v>
      </c>
      <c r="D1376" s="101" t="n">
        <v>50</v>
      </c>
      <c r="E1376" s="101" t="n">
        <v>120</v>
      </c>
      <c r="F1376" s="101" t="s">
        <v>214</v>
      </c>
      <c r="G1376" s="101" t="str">
        <f aca="false">E1376&amp;""&amp;F1376</f>
        <v>120Sn</v>
      </c>
      <c r="H1376" s="101" t="n">
        <v>-91098.591</v>
      </c>
      <c r="I1376" s="101" t="n">
        <v>9104.84</v>
      </c>
      <c r="J1376" s="101" t="n">
        <v>10688.06</v>
      </c>
      <c r="K1376" s="101" t="n">
        <v>15588.34</v>
      </c>
      <c r="L1376" s="101" t="n">
        <v>18974.81</v>
      </c>
      <c r="M1376" s="101" t="n">
        <v>-2680.608</v>
      </c>
      <c r="N1376" s="101" t="n">
        <v>-1730.4</v>
      </c>
      <c r="O1376" s="101" t="n">
        <v>-4810.95</v>
      </c>
      <c r="P1376" s="101" t="n">
        <v>-14410.44</v>
      </c>
      <c r="Q1376" s="101" t="n">
        <v>-9695.69</v>
      </c>
      <c r="R1376" s="101"/>
      <c r="S1376" s="101"/>
      <c r="T1376" s="101"/>
      <c r="U1376" s="101"/>
      <c r="V1376" s="101"/>
      <c r="W1376" s="101"/>
      <c r="X1376" s="101"/>
      <c r="Y1376" s="101"/>
      <c r="Z1376" s="101"/>
      <c r="AA1376" s="101"/>
    </row>
    <row r="1377" customFormat="false" ht="15.75" hidden="false" customHeight="true" outlineLevel="0" collapsed="false">
      <c r="A1377" s="101"/>
      <c r="B1377" s="101" t="n">
        <v>18</v>
      </c>
      <c r="C1377" s="101" t="n">
        <v>69</v>
      </c>
      <c r="D1377" s="101" t="n">
        <v>51</v>
      </c>
      <c r="E1377" s="101" t="n">
        <v>120</v>
      </c>
      <c r="F1377" s="101" t="s">
        <v>272</v>
      </c>
      <c r="G1377" s="101" t="str">
        <f aca="false">E1377&amp;""&amp;F1377</f>
        <v>120Sb</v>
      </c>
      <c r="H1377" s="101" t="n">
        <v>-88417.983</v>
      </c>
      <c r="I1377" s="101" t="n">
        <v>7015.08</v>
      </c>
      <c r="J1377" s="101" t="n">
        <v>5641.89</v>
      </c>
      <c r="K1377" s="101" t="n">
        <v>16564.37</v>
      </c>
      <c r="L1377" s="101" t="n">
        <v>15767.67</v>
      </c>
      <c r="M1377" s="101" t="n">
        <v>950.204</v>
      </c>
      <c r="N1377" s="101" t="n">
        <v>-4664.8</v>
      </c>
      <c r="O1377" s="101" t="n">
        <v>-2593.15</v>
      </c>
      <c r="P1377" s="101" t="n">
        <v>-8007.45</v>
      </c>
      <c r="Q1377" s="101" t="n">
        <v>-9308.08</v>
      </c>
      <c r="R1377" s="101"/>
      <c r="S1377" s="101"/>
      <c r="T1377" s="101"/>
      <c r="U1377" s="101"/>
      <c r="V1377" s="101"/>
      <c r="W1377" s="101"/>
      <c r="X1377" s="101"/>
      <c r="Y1377" s="101"/>
      <c r="Z1377" s="101"/>
      <c r="AA1377" s="101"/>
    </row>
    <row r="1378" customFormat="false" ht="15.75" hidden="false" customHeight="true" outlineLevel="0" collapsed="false">
      <c r="A1378" s="101"/>
      <c r="B1378" s="101" t="n">
        <v>16</v>
      </c>
      <c r="C1378" s="101" t="n">
        <v>68</v>
      </c>
      <c r="D1378" s="101" t="n">
        <v>52</v>
      </c>
      <c r="E1378" s="101" t="n">
        <v>120</v>
      </c>
      <c r="F1378" s="101" t="s">
        <v>273</v>
      </c>
      <c r="G1378" s="101" t="str">
        <f aca="false">E1378&amp;""&amp;F1378</f>
        <v>120Te</v>
      </c>
      <c r="H1378" s="101" t="n">
        <v>-89368.186</v>
      </c>
      <c r="I1378" s="101" t="n">
        <v>10258.29</v>
      </c>
      <c r="J1378" s="101" t="n">
        <v>7182.94</v>
      </c>
      <c r="K1378" s="101" t="n">
        <v>17814.04</v>
      </c>
      <c r="L1378" s="101" t="n">
        <v>12293.24</v>
      </c>
      <c r="M1378" s="101" t="n">
        <v>-5615</v>
      </c>
      <c r="N1378" s="101" t="n">
        <v>-7195.76</v>
      </c>
      <c r="O1378" s="101" t="n">
        <v>-267.11</v>
      </c>
      <c r="P1378" s="101" t="n">
        <v>-6592.09</v>
      </c>
      <c r="Q1378" s="101" t="n">
        <v>-13673.97</v>
      </c>
      <c r="R1378" s="101"/>
      <c r="S1378" s="101"/>
      <c r="T1378" s="101"/>
      <c r="U1378" s="101"/>
      <c r="V1378" s="101"/>
      <c r="W1378" s="101"/>
      <c r="X1378" s="101"/>
      <c r="Y1378" s="101"/>
      <c r="Z1378" s="101"/>
      <c r="AA1378" s="101"/>
    </row>
    <row r="1379" customFormat="false" ht="15.75" hidden="false" customHeight="true" outlineLevel="0" collapsed="false">
      <c r="A1379" s="101"/>
      <c r="B1379" s="101" t="n">
        <v>14</v>
      </c>
      <c r="C1379" s="101" t="n">
        <v>67</v>
      </c>
      <c r="D1379" s="101" t="n">
        <v>53</v>
      </c>
      <c r="E1379" s="101" t="n">
        <v>120</v>
      </c>
      <c r="F1379" s="101" t="s">
        <v>274</v>
      </c>
      <c r="G1379" s="101" t="str">
        <f aca="false">E1379&amp;""&amp;F1379</f>
        <v>120I</v>
      </c>
      <c r="H1379" s="101" t="n">
        <v>-83753.186</v>
      </c>
      <c r="I1379" s="101" t="n">
        <v>8058.97</v>
      </c>
      <c r="J1379" s="101" t="n">
        <v>3860.94</v>
      </c>
      <c r="K1379" s="101" t="n">
        <v>18924.77</v>
      </c>
      <c r="L1379" s="101" t="n">
        <v>10334.88</v>
      </c>
      <c r="M1379" s="101" t="n">
        <v>-1580.763</v>
      </c>
      <c r="N1379" s="101" t="n">
        <v>-9864.55</v>
      </c>
      <c r="O1379" s="101" t="n">
        <v>643.55</v>
      </c>
      <c r="P1379" s="101" t="n">
        <v>-1567.94</v>
      </c>
      <c r="Q1379" s="101" t="n">
        <v>-13030.09</v>
      </c>
      <c r="R1379" s="101"/>
      <c r="S1379" s="101"/>
      <c r="T1379" s="101"/>
      <c r="U1379" s="101"/>
      <c r="V1379" s="101"/>
      <c r="W1379" s="101"/>
      <c r="X1379" s="101"/>
      <c r="Y1379" s="101"/>
      <c r="Z1379" s="101"/>
      <c r="AA1379" s="101"/>
    </row>
    <row r="1380" customFormat="false" ht="15.75" hidden="false" customHeight="true" outlineLevel="0" collapsed="false">
      <c r="A1380" s="101"/>
      <c r="B1380" s="101" t="n">
        <v>12</v>
      </c>
      <c r="C1380" s="101" t="n">
        <v>66</v>
      </c>
      <c r="D1380" s="101" t="n">
        <v>54</v>
      </c>
      <c r="E1380" s="101" t="n">
        <v>120</v>
      </c>
      <c r="F1380" s="101" t="s">
        <v>275</v>
      </c>
      <c r="G1380" s="101" t="str">
        <f aca="false">E1380&amp;""&amp;F1380</f>
        <v>120Xe</v>
      </c>
      <c r="H1380" s="101" t="n">
        <v>-82172.423</v>
      </c>
      <c r="I1380" s="101" t="n">
        <v>11449.33</v>
      </c>
      <c r="J1380" s="101" t="n">
        <v>5695.86</v>
      </c>
      <c r="K1380" s="101" t="n">
        <v>20236</v>
      </c>
      <c r="L1380" s="101" t="n">
        <v>9053.58</v>
      </c>
      <c r="M1380" s="101" t="n">
        <v>-8283.785</v>
      </c>
      <c r="N1380" s="101" t="n">
        <v>-13283.78</v>
      </c>
      <c r="O1380" s="101" t="n">
        <v>671.62</v>
      </c>
      <c r="P1380" s="101" t="n">
        <v>-2280.18</v>
      </c>
      <c r="Q1380" s="101" t="n">
        <v>-17938.69</v>
      </c>
      <c r="R1380" s="101"/>
      <c r="S1380" s="101"/>
      <c r="T1380" s="101"/>
      <c r="U1380" s="101"/>
      <c r="V1380" s="101"/>
      <c r="W1380" s="101"/>
      <c r="X1380" s="101"/>
      <c r="Y1380" s="101"/>
      <c r="Z1380" s="101"/>
      <c r="AA1380" s="101"/>
    </row>
    <row r="1381" customFormat="false" ht="15.75" hidden="false" customHeight="true" outlineLevel="0" collapsed="false">
      <c r="A1381" s="101"/>
      <c r="B1381" s="101" t="n">
        <v>10</v>
      </c>
      <c r="C1381" s="101" t="n">
        <v>65</v>
      </c>
      <c r="D1381" s="101" t="n">
        <v>55</v>
      </c>
      <c r="E1381" s="101" t="n">
        <v>120</v>
      </c>
      <c r="F1381" s="101" t="s">
        <v>276</v>
      </c>
      <c r="G1381" s="101" t="str">
        <f aca="false">E1381&amp;""&amp;F1381</f>
        <v>120Cs</v>
      </c>
      <c r="H1381" s="101" t="n">
        <v>-73888.638</v>
      </c>
      <c r="I1381" s="101" t="n">
        <v>9654.9</v>
      </c>
      <c r="J1381" s="101" t="n">
        <v>2383.2</v>
      </c>
      <c r="K1381" s="101" t="n">
        <v>21621.91</v>
      </c>
      <c r="L1381" s="101" t="n">
        <v>7495.53</v>
      </c>
      <c r="M1381" s="101" t="n">
        <v>-5000</v>
      </c>
      <c r="N1381" s="101" t="n">
        <v>-16201.01</v>
      </c>
      <c r="O1381" s="101" t="n">
        <v>1178.68</v>
      </c>
      <c r="P1381" s="101" t="n">
        <v>2587.92</v>
      </c>
      <c r="Q1381" s="101" t="n">
        <v>-17369.87</v>
      </c>
      <c r="R1381" s="101"/>
      <c r="S1381" s="101"/>
      <c r="T1381" s="101"/>
      <c r="U1381" s="101"/>
      <c r="V1381" s="101"/>
      <c r="W1381" s="101"/>
      <c r="X1381" s="101"/>
      <c r="Y1381" s="101"/>
      <c r="Z1381" s="101"/>
      <c r="AA1381" s="101"/>
    </row>
    <row r="1382" customFormat="false" ht="15.75" hidden="false" customHeight="true" outlineLevel="0" collapsed="false">
      <c r="A1382" s="101"/>
      <c r="B1382" s="101" t="n">
        <v>8</v>
      </c>
      <c r="C1382" s="101" t="n">
        <v>64</v>
      </c>
      <c r="D1382" s="101" t="n">
        <v>56</v>
      </c>
      <c r="E1382" s="101" t="n">
        <v>120</v>
      </c>
      <c r="F1382" s="101" t="s">
        <v>277</v>
      </c>
      <c r="G1382" s="101" t="str">
        <f aca="false">E1382&amp;""&amp;F1382</f>
        <v>120Ba</v>
      </c>
      <c r="H1382" s="101" t="n">
        <v>-68888.638</v>
      </c>
      <c r="I1382" s="101" t="n">
        <v>12369.87</v>
      </c>
      <c r="J1382" s="101" t="n">
        <v>3872.56</v>
      </c>
      <c r="K1382" s="101" t="n">
        <v>22677.01</v>
      </c>
      <c r="L1382" s="101" t="n">
        <v>5387.52</v>
      </c>
      <c r="M1382" s="101" t="n">
        <v>-11201.01</v>
      </c>
      <c r="N1382" s="101" t="n">
        <v>-19091.01</v>
      </c>
      <c r="O1382" s="101" t="n">
        <v>1733.17</v>
      </c>
      <c r="P1382" s="101" t="n">
        <v>2616.8</v>
      </c>
      <c r="Q1382" s="101" t="n">
        <v>-21992.01</v>
      </c>
      <c r="R1382" s="101"/>
      <c r="S1382" s="101"/>
      <c r="T1382" s="101"/>
      <c r="U1382" s="101"/>
      <c r="V1382" s="101"/>
      <c r="W1382" s="101"/>
      <c r="X1382" s="101"/>
      <c r="Y1382" s="101"/>
      <c r="Z1382" s="101"/>
      <c r="AA1382" s="101"/>
    </row>
    <row r="1383" customFormat="false" ht="15.75" hidden="false" customHeight="true" outlineLevel="0" collapsed="false">
      <c r="A1383" s="101"/>
      <c r="B1383" s="101" t="n">
        <v>6</v>
      </c>
      <c r="C1383" s="101" t="n">
        <v>63</v>
      </c>
      <c r="D1383" s="101" t="n">
        <v>57</v>
      </c>
      <c r="E1383" s="101" t="n">
        <v>120</v>
      </c>
      <c r="F1383" s="101" t="s">
        <v>278</v>
      </c>
      <c r="G1383" s="101" t="str">
        <f aca="false">E1383&amp;""&amp;F1383</f>
        <v>120La</v>
      </c>
      <c r="H1383" s="101" t="n">
        <v>-57687.01</v>
      </c>
      <c r="I1383" s="101" t="n">
        <v>10791.01</v>
      </c>
      <c r="J1383" s="101" t="n">
        <v>386.01</v>
      </c>
      <c r="K1383" s="101" t="n">
        <v>24209.01</v>
      </c>
      <c r="L1383" s="101" t="n">
        <v>3856.01</v>
      </c>
      <c r="M1383" s="101" t="n">
        <v>-7890.01</v>
      </c>
      <c r="N1383" s="101"/>
      <c r="O1383" s="101" t="n">
        <v>1950.01</v>
      </c>
      <c r="P1383" s="101" t="n">
        <v>7329.01</v>
      </c>
      <c r="Q1383" s="101" t="n">
        <v>-21708.01</v>
      </c>
      <c r="R1383" s="101"/>
      <c r="S1383" s="101"/>
      <c r="T1383" s="101"/>
      <c r="U1383" s="101"/>
      <c r="V1383" s="101"/>
      <c r="W1383" s="101"/>
      <c r="X1383" s="101"/>
      <c r="Y1383" s="101"/>
      <c r="Z1383" s="101"/>
      <c r="AA1383" s="101"/>
    </row>
    <row r="1384" customFormat="false" ht="15.75" hidden="false" customHeight="true" outlineLevel="0" collapsed="false">
      <c r="A1384" s="101"/>
      <c r="B1384" s="101" t="n">
        <v>4</v>
      </c>
      <c r="C1384" s="101" t="n">
        <v>62</v>
      </c>
      <c r="D1384" s="101" t="n">
        <v>58</v>
      </c>
      <c r="E1384" s="101" t="n">
        <v>120</v>
      </c>
      <c r="F1384" s="101" t="s">
        <v>279</v>
      </c>
      <c r="G1384" s="101" t="str">
        <f aca="false">E1384&amp;""&amp;F1384</f>
        <v>120Ce</v>
      </c>
      <c r="H1384" s="101" t="n">
        <v>-49798.01</v>
      </c>
      <c r="I1384" s="101" t="n">
        <v>13819.01</v>
      </c>
      <c r="J1384" s="101" t="n">
        <v>2119.01</v>
      </c>
      <c r="K1384" s="101"/>
      <c r="L1384" s="101" t="n">
        <v>2021.01</v>
      </c>
      <c r="M1384" s="101"/>
      <c r="N1384" s="101"/>
      <c r="O1384" s="101" t="n">
        <v>2475.01</v>
      </c>
      <c r="P1384" s="101" t="n">
        <v>7503.01</v>
      </c>
      <c r="Q1384" s="101"/>
      <c r="R1384" s="101"/>
      <c r="S1384" s="101"/>
      <c r="T1384" s="101"/>
      <c r="U1384" s="101"/>
      <c r="V1384" s="101"/>
      <c r="W1384" s="101"/>
      <c r="X1384" s="101"/>
      <c r="Y1384" s="101"/>
      <c r="Z1384" s="101"/>
      <c r="AA1384" s="101"/>
    </row>
    <row r="1385" customFormat="false" ht="15.75" hidden="false" customHeight="true" outlineLevel="0" collapsed="false">
      <c r="A1385" s="101"/>
      <c r="B1385" s="101" t="n">
        <v>33</v>
      </c>
      <c r="C1385" s="101" t="n">
        <v>77</v>
      </c>
      <c r="D1385" s="101" t="n">
        <v>44</v>
      </c>
      <c r="E1385" s="101" t="n">
        <v>121</v>
      </c>
      <c r="F1385" s="101" t="s">
        <v>266</v>
      </c>
      <c r="G1385" s="101" t="str">
        <f aca="false">E1385&amp;""&amp;F1385</f>
        <v>121Ru</v>
      </c>
      <c r="H1385" s="101" t="n">
        <v>-45047.01</v>
      </c>
      <c r="I1385" s="101" t="n">
        <v>3106.01</v>
      </c>
      <c r="J1385" s="101" t="n">
        <v>16818.01</v>
      </c>
      <c r="K1385" s="101" t="n">
        <v>8625.01</v>
      </c>
      <c r="L1385" s="101"/>
      <c r="M1385" s="101" t="n">
        <v>11383.01</v>
      </c>
      <c r="N1385" s="101" t="n">
        <v>21135.01</v>
      </c>
      <c r="O1385" s="101" t="n">
        <v>-11302.01</v>
      </c>
      <c r="P1385" s="101"/>
      <c r="Q1385" s="101" t="n">
        <v>5696.01</v>
      </c>
      <c r="R1385" s="101"/>
      <c r="S1385" s="101"/>
      <c r="T1385" s="101"/>
      <c r="U1385" s="101"/>
      <c r="V1385" s="101"/>
      <c r="W1385" s="101"/>
      <c r="X1385" s="101"/>
      <c r="Y1385" s="101"/>
      <c r="Z1385" s="101"/>
      <c r="AA1385" s="101"/>
    </row>
    <row r="1386" customFormat="false" ht="15.75" hidden="false" customHeight="true" outlineLevel="0" collapsed="false">
      <c r="A1386" s="101"/>
      <c r="B1386" s="101" t="n">
        <v>31</v>
      </c>
      <c r="C1386" s="101" t="n">
        <v>76</v>
      </c>
      <c r="D1386" s="101" t="n">
        <v>45</v>
      </c>
      <c r="E1386" s="101" t="n">
        <v>121</v>
      </c>
      <c r="F1386" s="101" t="s">
        <v>267</v>
      </c>
      <c r="G1386" s="101" t="str">
        <f aca="false">E1386&amp;""&amp;F1386</f>
        <v>121Rh</v>
      </c>
      <c r="H1386" s="101" t="n">
        <v>-56430.01</v>
      </c>
      <c r="I1386" s="101" t="n">
        <v>5687.01</v>
      </c>
      <c r="J1386" s="101" t="n">
        <v>13707.01</v>
      </c>
      <c r="K1386" s="101" t="n">
        <v>9750.01</v>
      </c>
      <c r="L1386" s="101" t="n">
        <v>30637.01</v>
      </c>
      <c r="M1386" s="101" t="n">
        <v>9752.01</v>
      </c>
      <c r="N1386" s="101" t="n">
        <v>17973.01</v>
      </c>
      <c r="O1386" s="101" t="n">
        <v>-10473.01</v>
      </c>
      <c r="P1386" s="101" t="n">
        <v>-28201.01</v>
      </c>
      <c r="Q1386" s="101" t="n">
        <v>5779.01</v>
      </c>
      <c r="R1386" s="101"/>
      <c r="S1386" s="101"/>
      <c r="T1386" s="101"/>
      <c r="U1386" s="101"/>
      <c r="V1386" s="101"/>
      <c r="W1386" s="101"/>
      <c r="X1386" s="101"/>
      <c r="Y1386" s="101"/>
      <c r="Z1386" s="101"/>
      <c r="AA1386" s="101"/>
    </row>
    <row r="1387" customFormat="false" ht="15.75" hidden="false" customHeight="true" outlineLevel="0" collapsed="false">
      <c r="A1387" s="101"/>
      <c r="B1387" s="101" t="n">
        <v>29</v>
      </c>
      <c r="C1387" s="101" t="n">
        <v>75</v>
      </c>
      <c r="D1387" s="101" t="n">
        <v>46</v>
      </c>
      <c r="E1387" s="101" t="n">
        <v>121</v>
      </c>
      <c r="F1387" s="101" t="s">
        <v>268</v>
      </c>
      <c r="G1387" s="101" t="str">
        <f aca="false">E1387&amp;""&amp;F1387</f>
        <v>121Pd</v>
      </c>
      <c r="H1387" s="101" t="n">
        <v>-66182.327</v>
      </c>
      <c r="I1387" s="101" t="n">
        <v>3973.44</v>
      </c>
      <c r="J1387" s="101" t="n">
        <v>14657.01</v>
      </c>
      <c r="K1387" s="101" t="n">
        <v>10916.84</v>
      </c>
      <c r="L1387" s="101" t="n">
        <v>28196.01</v>
      </c>
      <c r="M1387" s="101" t="n">
        <v>8220.493</v>
      </c>
      <c r="N1387" s="101" t="n">
        <v>14891.5</v>
      </c>
      <c r="O1387" s="101" t="n">
        <v>-9087.57</v>
      </c>
      <c r="P1387" s="101" t="n">
        <v>-23459.01</v>
      </c>
      <c r="Q1387" s="101" t="n">
        <v>1397.86</v>
      </c>
      <c r="R1387" s="101"/>
      <c r="S1387" s="101"/>
      <c r="T1387" s="101"/>
      <c r="U1387" s="101"/>
      <c r="V1387" s="101"/>
      <c r="W1387" s="101"/>
      <c r="X1387" s="101"/>
      <c r="Y1387" s="101"/>
      <c r="Z1387" s="101"/>
      <c r="AA1387" s="101"/>
    </row>
    <row r="1388" customFormat="false" ht="15.75" hidden="false" customHeight="true" outlineLevel="0" collapsed="false">
      <c r="A1388" s="101"/>
      <c r="B1388" s="101" t="n">
        <v>27</v>
      </c>
      <c r="C1388" s="101" t="n">
        <v>74</v>
      </c>
      <c r="D1388" s="101" t="n">
        <v>47</v>
      </c>
      <c r="E1388" s="101" t="n">
        <v>121</v>
      </c>
      <c r="F1388" s="101" t="s">
        <v>269</v>
      </c>
      <c r="G1388" s="101" t="str">
        <f aca="false">E1388&amp;""&amp;F1388</f>
        <v>121Ag</v>
      </c>
      <c r="H1388" s="101" t="n">
        <v>-74402.82</v>
      </c>
      <c r="I1388" s="101" t="n">
        <v>6822.64</v>
      </c>
      <c r="J1388" s="101" t="n">
        <v>11411.58</v>
      </c>
      <c r="K1388" s="101" t="n">
        <v>11899.68</v>
      </c>
      <c r="L1388" s="101" t="n">
        <v>26157.97</v>
      </c>
      <c r="M1388" s="101" t="n">
        <v>6671.005</v>
      </c>
      <c r="N1388" s="101" t="n">
        <v>11433.36</v>
      </c>
      <c r="O1388" s="101" t="n">
        <v>-7930.15</v>
      </c>
      <c r="P1388" s="101" t="n">
        <v>-22877.01</v>
      </c>
      <c r="Q1388" s="101" t="n">
        <v>1483.22</v>
      </c>
      <c r="R1388" s="101"/>
      <c r="S1388" s="101"/>
      <c r="T1388" s="101"/>
      <c r="U1388" s="101"/>
      <c r="V1388" s="101"/>
      <c r="W1388" s="101"/>
      <c r="X1388" s="101"/>
      <c r="Y1388" s="101"/>
      <c r="Z1388" s="101"/>
      <c r="AA1388" s="101"/>
    </row>
    <row r="1389" customFormat="false" ht="15.75" hidden="false" customHeight="true" outlineLevel="0" collapsed="false">
      <c r="A1389" s="101"/>
      <c r="B1389" s="101" t="n">
        <v>25</v>
      </c>
      <c r="C1389" s="101" t="n">
        <v>73</v>
      </c>
      <c r="D1389" s="101" t="n">
        <v>48</v>
      </c>
      <c r="E1389" s="101" t="n">
        <v>121</v>
      </c>
      <c r="F1389" s="101" t="s">
        <v>270</v>
      </c>
      <c r="G1389" s="101" t="str">
        <f aca="false">E1389&amp;""&amp;F1389</f>
        <v>121Cd</v>
      </c>
      <c r="H1389" s="101" t="n">
        <v>-81073.825</v>
      </c>
      <c r="I1389" s="101" t="n">
        <v>5187.79</v>
      </c>
      <c r="J1389" s="101" t="n">
        <v>12711.29</v>
      </c>
      <c r="K1389" s="101" t="n">
        <v>13239.34</v>
      </c>
      <c r="L1389" s="101" t="n">
        <v>24243.64</v>
      </c>
      <c r="M1389" s="101" t="n">
        <v>4762.358</v>
      </c>
      <c r="N1389" s="101" t="n">
        <v>8123.66</v>
      </c>
      <c r="O1389" s="101" t="n">
        <v>-7074.06</v>
      </c>
      <c r="P1389" s="101" t="n">
        <v>-18082.59</v>
      </c>
      <c r="Q1389" s="101" t="n">
        <v>-3416.55</v>
      </c>
      <c r="R1389" s="101"/>
      <c r="S1389" s="101"/>
      <c r="T1389" s="101"/>
      <c r="U1389" s="101"/>
      <c r="V1389" s="101"/>
      <c r="W1389" s="101"/>
      <c r="X1389" s="101"/>
      <c r="Y1389" s="101"/>
      <c r="Z1389" s="101"/>
      <c r="AA1389" s="101"/>
    </row>
    <row r="1390" customFormat="false" ht="15.75" hidden="false" customHeight="true" outlineLevel="0" collapsed="false">
      <c r="A1390" s="101"/>
      <c r="B1390" s="101" t="n">
        <v>23</v>
      </c>
      <c r="C1390" s="101" t="n">
        <v>72</v>
      </c>
      <c r="D1390" s="101" t="n">
        <v>49</v>
      </c>
      <c r="E1390" s="101" t="n">
        <v>121</v>
      </c>
      <c r="F1390" s="101" t="s">
        <v>271</v>
      </c>
      <c r="G1390" s="101" t="str">
        <f aca="false">E1390&amp;""&amp;F1390</f>
        <v>121In</v>
      </c>
      <c r="H1390" s="101" t="n">
        <v>-85836.183</v>
      </c>
      <c r="I1390" s="101" t="n">
        <v>8178.91</v>
      </c>
      <c r="J1390" s="101" t="n">
        <v>9167.8</v>
      </c>
      <c r="K1390" s="101" t="n">
        <v>14279.32</v>
      </c>
      <c r="L1390" s="101" t="n">
        <v>21768.35</v>
      </c>
      <c r="M1390" s="101" t="n">
        <v>3361.303</v>
      </c>
      <c r="N1390" s="101" t="n">
        <v>3762.39</v>
      </c>
      <c r="O1390" s="101" t="n">
        <v>-6079.05</v>
      </c>
      <c r="P1390" s="101" t="n">
        <v>-17473.65</v>
      </c>
      <c r="Q1390" s="101" t="n">
        <v>-2808.91</v>
      </c>
      <c r="R1390" s="101"/>
      <c r="S1390" s="101"/>
      <c r="T1390" s="101"/>
      <c r="U1390" s="101"/>
      <c r="V1390" s="101"/>
      <c r="W1390" s="101"/>
      <c r="X1390" s="101"/>
      <c r="Y1390" s="101"/>
      <c r="Z1390" s="101"/>
      <c r="AA1390" s="101"/>
    </row>
    <row r="1391" customFormat="false" ht="15.75" hidden="false" customHeight="true" outlineLevel="0" collapsed="false">
      <c r="A1391" s="101"/>
      <c r="B1391" s="101" t="n">
        <v>21</v>
      </c>
      <c r="C1391" s="101" t="n">
        <v>71</v>
      </c>
      <c r="D1391" s="101" t="n">
        <v>50</v>
      </c>
      <c r="E1391" s="101" t="n">
        <v>121</v>
      </c>
      <c r="F1391" s="101" t="s">
        <v>214</v>
      </c>
      <c r="G1391" s="101" t="str">
        <f aca="false">E1391&amp;""&amp;F1391</f>
        <v>121Sn</v>
      </c>
      <c r="H1391" s="101" t="n">
        <v>-89197.486</v>
      </c>
      <c r="I1391" s="101" t="n">
        <v>6170.21</v>
      </c>
      <c r="J1391" s="101" t="n">
        <v>10757.87</v>
      </c>
      <c r="K1391" s="101" t="n">
        <v>15275.06</v>
      </c>
      <c r="L1391" s="101" t="n">
        <v>19798.31</v>
      </c>
      <c r="M1391" s="101" t="n">
        <v>401.089</v>
      </c>
      <c r="N1391" s="101" t="n">
        <v>-653.22</v>
      </c>
      <c r="O1391" s="101" t="n">
        <v>-5203.94</v>
      </c>
      <c r="P1391" s="101" t="n">
        <v>-12529.1</v>
      </c>
      <c r="Q1391" s="101" t="n">
        <v>-8850.82</v>
      </c>
      <c r="R1391" s="101"/>
      <c r="S1391" s="101"/>
      <c r="T1391" s="101"/>
      <c r="U1391" s="101"/>
      <c r="V1391" s="101"/>
      <c r="W1391" s="101"/>
      <c r="X1391" s="101"/>
      <c r="Y1391" s="101"/>
      <c r="Z1391" s="101"/>
      <c r="AA1391" s="101"/>
    </row>
    <row r="1392" customFormat="false" ht="15.75" hidden="false" customHeight="true" outlineLevel="0" collapsed="false">
      <c r="A1392" s="101"/>
      <c r="B1392" s="101" t="n">
        <v>19</v>
      </c>
      <c r="C1392" s="101" t="n">
        <v>70</v>
      </c>
      <c r="D1392" s="101" t="n">
        <v>51</v>
      </c>
      <c r="E1392" s="101" t="n">
        <v>121</v>
      </c>
      <c r="F1392" s="101" t="s">
        <v>272</v>
      </c>
      <c r="G1392" s="101" t="str">
        <f aca="false">E1392&amp;""&amp;F1392</f>
        <v>121Sb</v>
      </c>
      <c r="H1392" s="101" t="n">
        <v>-89598.575</v>
      </c>
      <c r="I1392" s="101" t="n">
        <v>9251.91</v>
      </c>
      <c r="J1392" s="101" t="n">
        <v>5788.96</v>
      </c>
      <c r="K1392" s="101" t="n">
        <v>16266.99</v>
      </c>
      <c r="L1392" s="101" t="n">
        <v>16477.02</v>
      </c>
      <c r="M1392" s="101" t="n">
        <v>-1054.306</v>
      </c>
      <c r="N1392" s="101" t="n">
        <v>-3346.94</v>
      </c>
      <c r="O1392" s="101" t="n">
        <v>-3080.42</v>
      </c>
      <c r="P1392" s="101" t="n">
        <v>-11158.96</v>
      </c>
      <c r="Q1392" s="101" t="n">
        <v>-8301.71</v>
      </c>
      <c r="R1392" s="101"/>
      <c r="S1392" s="101"/>
      <c r="T1392" s="101"/>
      <c r="U1392" s="101"/>
      <c r="V1392" s="101"/>
      <c r="W1392" s="101"/>
      <c r="X1392" s="101"/>
      <c r="Y1392" s="101"/>
      <c r="Z1392" s="101"/>
      <c r="AA1392" s="101"/>
    </row>
    <row r="1393" customFormat="false" ht="15.75" hidden="false" customHeight="true" outlineLevel="0" collapsed="false">
      <c r="A1393" s="101"/>
      <c r="B1393" s="101" t="n">
        <v>17</v>
      </c>
      <c r="C1393" s="101" t="n">
        <v>69</v>
      </c>
      <c r="D1393" s="101" t="n">
        <v>52</v>
      </c>
      <c r="E1393" s="101" t="n">
        <v>121</v>
      </c>
      <c r="F1393" s="101" t="s">
        <v>273</v>
      </c>
      <c r="G1393" s="101" t="str">
        <f aca="false">E1393&amp;""&amp;F1393</f>
        <v>121Te</v>
      </c>
      <c r="H1393" s="101" t="n">
        <v>-88544.269</v>
      </c>
      <c r="I1393" s="101" t="n">
        <v>7247.4</v>
      </c>
      <c r="J1393" s="101" t="n">
        <v>7415.26</v>
      </c>
      <c r="K1393" s="101" t="n">
        <v>17505.69</v>
      </c>
      <c r="L1393" s="101" t="n">
        <v>13057.15</v>
      </c>
      <c r="M1393" s="101" t="n">
        <v>-2292.629</v>
      </c>
      <c r="N1393" s="101" t="n">
        <v>-6063.28</v>
      </c>
      <c r="O1393" s="101" t="n">
        <v>-571.4</v>
      </c>
      <c r="P1393" s="101" t="n">
        <v>-4734.65</v>
      </c>
      <c r="Q1393" s="101" t="n">
        <v>-12862.4</v>
      </c>
      <c r="R1393" s="101"/>
      <c r="S1393" s="101"/>
      <c r="T1393" s="101"/>
      <c r="U1393" s="101"/>
      <c r="V1393" s="101"/>
      <c r="W1393" s="101"/>
      <c r="X1393" s="101"/>
      <c r="Y1393" s="101"/>
      <c r="Z1393" s="101"/>
      <c r="AA1393" s="101"/>
    </row>
    <row r="1394" customFormat="false" ht="15.75" hidden="false" customHeight="true" outlineLevel="0" collapsed="false">
      <c r="A1394" s="101"/>
      <c r="B1394" s="101" t="n">
        <v>15</v>
      </c>
      <c r="C1394" s="101" t="n">
        <v>68</v>
      </c>
      <c r="D1394" s="101" t="n">
        <v>53</v>
      </c>
      <c r="E1394" s="101" t="n">
        <v>121</v>
      </c>
      <c r="F1394" s="101" t="s">
        <v>274</v>
      </c>
      <c r="G1394" s="101" t="str">
        <f aca="false">E1394&amp;""&amp;F1394</f>
        <v>121I</v>
      </c>
      <c r="H1394" s="101" t="n">
        <v>-86251.64</v>
      </c>
      <c r="I1394" s="101" t="n">
        <v>10569.77</v>
      </c>
      <c r="J1394" s="101" t="n">
        <v>4172.42</v>
      </c>
      <c r="K1394" s="101" t="n">
        <v>18628.74</v>
      </c>
      <c r="L1394" s="101" t="n">
        <v>11355.36</v>
      </c>
      <c r="M1394" s="101" t="n">
        <v>-3770.655</v>
      </c>
      <c r="N1394" s="101" t="n">
        <v>-9149.31</v>
      </c>
      <c r="O1394" s="101" t="n">
        <v>-36.99</v>
      </c>
      <c r="P1394" s="101" t="n">
        <v>-5122.63</v>
      </c>
      <c r="Q1394" s="101" t="n">
        <v>-12150.53</v>
      </c>
      <c r="R1394" s="101"/>
      <c r="S1394" s="101"/>
      <c r="T1394" s="101"/>
      <c r="U1394" s="101"/>
      <c r="V1394" s="101"/>
      <c r="W1394" s="101"/>
      <c r="X1394" s="101"/>
      <c r="Y1394" s="101"/>
      <c r="Z1394" s="101"/>
      <c r="AA1394" s="101"/>
    </row>
    <row r="1395" customFormat="false" ht="15.75" hidden="false" customHeight="true" outlineLevel="0" collapsed="false">
      <c r="A1395" s="101"/>
      <c r="B1395" s="101" t="n">
        <v>13</v>
      </c>
      <c r="C1395" s="101" t="n">
        <v>67</v>
      </c>
      <c r="D1395" s="101" t="n">
        <v>54</v>
      </c>
      <c r="E1395" s="101" t="n">
        <v>121</v>
      </c>
      <c r="F1395" s="101" t="s">
        <v>275</v>
      </c>
      <c r="G1395" s="101" t="str">
        <f aca="false">E1395&amp;""&amp;F1395</f>
        <v>121Xe</v>
      </c>
      <c r="H1395" s="101" t="n">
        <v>-82480.985</v>
      </c>
      <c r="I1395" s="101" t="n">
        <v>8379.88</v>
      </c>
      <c r="J1395" s="101" t="n">
        <v>6016.77</v>
      </c>
      <c r="K1395" s="101" t="n">
        <v>19829.21</v>
      </c>
      <c r="L1395" s="101" t="n">
        <v>9877.71</v>
      </c>
      <c r="M1395" s="101" t="n">
        <v>-5378.654</v>
      </c>
      <c r="N1395" s="101" t="n">
        <v>-11736.15</v>
      </c>
      <c r="O1395" s="101" t="n">
        <v>189.52</v>
      </c>
      <c r="P1395" s="101" t="n">
        <v>-401.77</v>
      </c>
      <c r="Q1395" s="101" t="n">
        <v>-16663.66</v>
      </c>
      <c r="R1395" s="101"/>
      <c r="S1395" s="101"/>
      <c r="T1395" s="101"/>
      <c r="U1395" s="101"/>
      <c r="V1395" s="101"/>
      <c r="W1395" s="101"/>
      <c r="X1395" s="101"/>
      <c r="Y1395" s="101"/>
      <c r="Z1395" s="101"/>
      <c r="AA1395" s="101"/>
    </row>
    <row r="1396" customFormat="false" ht="15.75" hidden="false" customHeight="true" outlineLevel="0" collapsed="false">
      <c r="A1396" s="101"/>
      <c r="B1396" s="101" t="n">
        <v>11</v>
      </c>
      <c r="C1396" s="101" t="n">
        <v>66</v>
      </c>
      <c r="D1396" s="101" t="n">
        <v>55</v>
      </c>
      <c r="E1396" s="101" t="n">
        <v>121</v>
      </c>
      <c r="F1396" s="101" t="s">
        <v>276</v>
      </c>
      <c r="G1396" s="101" t="str">
        <f aca="false">E1396&amp;""&amp;F1396</f>
        <v>121Cs</v>
      </c>
      <c r="H1396" s="101" t="n">
        <v>-77102.331</v>
      </c>
      <c r="I1396" s="101" t="n">
        <v>11285.01</v>
      </c>
      <c r="J1396" s="101" t="n">
        <v>2218.88</v>
      </c>
      <c r="K1396" s="101" t="n">
        <v>20939.91</v>
      </c>
      <c r="L1396" s="101" t="n">
        <v>7914.74</v>
      </c>
      <c r="M1396" s="101" t="n">
        <v>-6357.495</v>
      </c>
      <c r="N1396" s="101" t="n">
        <v>-14832.01</v>
      </c>
      <c r="O1396" s="101" t="n">
        <v>908.83</v>
      </c>
      <c r="P1396" s="101" t="n">
        <v>-638.12</v>
      </c>
      <c r="Q1396" s="101" t="n">
        <v>-16285.01</v>
      </c>
      <c r="R1396" s="101"/>
      <c r="S1396" s="101"/>
      <c r="T1396" s="101"/>
      <c r="U1396" s="101"/>
      <c r="V1396" s="101"/>
      <c r="W1396" s="101"/>
      <c r="X1396" s="101"/>
      <c r="Y1396" s="101"/>
      <c r="Z1396" s="101"/>
      <c r="AA1396" s="101"/>
    </row>
    <row r="1397" customFormat="false" ht="15.75" hidden="false" customHeight="true" outlineLevel="0" collapsed="false">
      <c r="A1397" s="101"/>
      <c r="B1397" s="101" t="n">
        <v>9</v>
      </c>
      <c r="C1397" s="101" t="n">
        <v>65</v>
      </c>
      <c r="D1397" s="101" t="n">
        <v>56</v>
      </c>
      <c r="E1397" s="101" t="n">
        <v>121</v>
      </c>
      <c r="F1397" s="101" t="s">
        <v>277</v>
      </c>
      <c r="G1397" s="101" t="str">
        <f aca="false">E1397&amp;""&amp;F1397</f>
        <v>121Ba</v>
      </c>
      <c r="H1397" s="101" t="n">
        <v>-70744.836</v>
      </c>
      <c r="I1397" s="101" t="n">
        <v>9927.52</v>
      </c>
      <c r="J1397" s="101" t="n">
        <v>4145.17</v>
      </c>
      <c r="K1397" s="101" t="n">
        <v>22297.38</v>
      </c>
      <c r="L1397" s="101" t="n">
        <v>6528.37</v>
      </c>
      <c r="M1397" s="101" t="n">
        <v>-8474.01</v>
      </c>
      <c r="N1397" s="101" t="n">
        <v>-17976.01</v>
      </c>
      <c r="O1397" s="101" t="n">
        <v>1015.58</v>
      </c>
      <c r="P1397" s="101" t="n">
        <v>4138.62</v>
      </c>
      <c r="Q1397" s="101" t="n">
        <v>-21129.01</v>
      </c>
      <c r="R1397" s="101"/>
      <c r="S1397" s="101"/>
      <c r="T1397" s="101"/>
      <c r="U1397" s="101"/>
      <c r="V1397" s="101"/>
      <c r="W1397" s="101"/>
      <c r="X1397" s="101"/>
      <c r="Y1397" s="101"/>
      <c r="Z1397" s="101"/>
      <c r="AA1397" s="101"/>
    </row>
    <row r="1398" customFormat="false" ht="15.75" hidden="false" customHeight="true" outlineLevel="0" collapsed="false">
      <c r="A1398" s="101"/>
      <c r="B1398" s="101" t="n">
        <v>7</v>
      </c>
      <c r="C1398" s="101" t="n">
        <v>64</v>
      </c>
      <c r="D1398" s="101" t="n">
        <v>57</v>
      </c>
      <c r="E1398" s="101" t="n">
        <v>121</v>
      </c>
      <c r="F1398" s="101" t="s">
        <v>278</v>
      </c>
      <c r="G1398" s="101" t="str">
        <f aca="false">E1398&amp;""&amp;F1398</f>
        <v>121La</v>
      </c>
      <c r="H1398" s="101" t="n">
        <v>-62270.01</v>
      </c>
      <c r="I1398" s="101" t="n">
        <v>12654.01</v>
      </c>
      <c r="J1398" s="101" t="n">
        <v>671.01</v>
      </c>
      <c r="K1398" s="101" t="n">
        <v>23446.01</v>
      </c>
      <c r="L1398" s="101" t="n">
        <v>4543.01</v>
      </c>
      <c r="M1398" s="101" t="n">
        <v>-9501.01</v>
      </c>
      <c r="N1398" s="101" t="n">
        <v>-20651.01</v>
      </c>
      <c r="O1398" s="101" t="n">
        <v>1798.01</v>
      </c>
      <c r="P1398" s="101" t="n">
        <v>4329.01</v>
      </c>
      <c r="Q1398" s="101" t="n">
        <v>-20544.01</v>
      </c>
      <c r="R1398" s="101"/>
      <c r="S1398" s="101"/>
      <c r="T1398" s="101"/>
      <c r="U1398" s="101"/>
      <c r="V1398" s="101"/>
      <c r="W1398" s="101"/>
      <c r="X1398" s="101"/>
      <c r="Y1398" s="101"/>
      <c r="Z1398" s="101"/>
      <c r="AA1398" s="101"/>
    </row>
    <row r="1399" customFormat="false" ht="15.75" hidden="false" customHeight="true" outlineLevel="0" collapsed="false">
      <c r="A1399" s="101"/>
      <c r="B1399" s="101" t="n">
        <v>5</v>
      </c>
      <c r="C1399" s="101" t="n">
        <v>63</v>
      </c>
      <c r="D1399" s="101" t="n">
        <v>58</v>
      </c>
      <c r="E1399" s="101" t="n">
        <v>121</v>
      </c>
      <c r="F1399" s="101" t="s">
        <v>279</v>
      </c>
      <c r="G1399" s="101" t="str">
        <f aca="false">E1399&amp;""&amp;F1399</f>
        <v>121Ce</v>
      </c>
      <c r="H1399" s="101" t="n">
        <v>-52769.01</v>
      </c>
      <c r="I1399" s="101" t="n">
        <v>11043.01</v>
      </c>
      <c r="J1399" s="101" t="n">
        <v>2371.01</v>
      </c>
      <c r="K1399" s="101" t="n">
        <v>24861.01</v>
      </c>
      <c r="L1399" s="101" t="n">
        <v>2757.01</v>
      </c>
      <c r="M1399" s="101" t="n">
        <v>-11150.01</v>
      </c>
      <c r="N1399" s="101"/>
      <c r="O1399" s="101" t="n">
        <v>2428.01</v>
      </c>
      <c r="P1399" s="101" t="n">
        <v>8831.01</v>
      </c>
      <c r="Q1399" s="101"/>
      <c r="R1399" s="101"/>
      <c r="S1399" s="101"/>
      <c r="T1399" s="101"/>
      <c r="U1399" s="101"/>
      <c r="V1399" s="101"/>
      <c r="W1399" s="101"/>
      <c r="X1399" s="101"/>
      <c r="Y1399" s="101"/>
      <c r="Z1399" s="101"/>
      <c r="AA1399" s="101"/>
    </row>
    <row r="1400" customFormat="false" ht="15.75" hidden="false" customHeight="true" outlineLevel="0" collapsed="false">
      <c r="A1400" s="101"/>
      <c r="B1400" s="101" t="n">
        <v>3</v>
      </c>
      <c r="C1400" s="101" t="n">
        <v>62</v>
      </c>
      <c r="D1400" s="101" t="n">
        <v>59</v>
      </c>
      <c r="E1400" s="101" t="n">
        <v>121</v>
      </c>
      <c r="F1400" s="101" t="s">
        <v>280</v>
      </c>
      <c r="G1400" s="101" t="str">
        <f aca="false">E1400&amp;""&amp;F1400</f>
        <v>121Pr</v>
      </c>
      <c r="H1400" s="101" t="n">
        <v>-41619.01</v>
      </c>
      <c r="I1400" s="101"/>
      <c r="J1400" s="101" t="n">
        <v>-889.6</v>
      </c>
      <c r="K1400" s="101"/>
      <c r="L1400" s="101" t="n">
        <v>1230.01</v>
      </c>
      <c r="M1400" s="101"/>
      <c r="N1400" s="101"/>
      <c r="O1400" s="101" t="n">
        <v>2544.01</v>
      </c>
      <c r="P1400" s="101" t="n">
        <v>8779.01</v>
      </c>
      <c r="Q1400" s="101"/>
      <c r="R1400" s="101"/>
      <c r="S1400" s="101"/>
      <c r="T1400" s="101"/>
      <c r="U1400" s="101"/>
      <c r="V1400" s="101"/>
      <c r="W1400" s="101"/>
      <c r="X1400" s="101"/>
      <c r="Y1400" s="101"/>
      <c r="Z1400" s="101"/>
      <c r="AA1400" s="101"/>
    </row>
    <row r="1401" customFormat="false" ht="15.75" hidden="false" customHeight="true" outlineLevel="0" collapsed="false">
      <c r="A1401" s="101"/>
      <c r="B1401" s="101" t="n">
        <v>34</v>
      </c>
      <c r="C1401" s="101" t="n">
        <v>78</v>
      </c>
      <c r="D1401" s="101" t="n">
        <v>44</v>
      </c>
      <c r="E1401" s="101" t="n">
        <v>122</v>
      </c>
      <c r="F1401" s="101" t="s">
        <v>266</v>
      </c>
      <c r="G1401" s="101" t="str">
        <f aca="false">E1401&amp;""&amp;F1401</f>
        <v>122Ru</v>
      </c>
      <c r="H1401" s="101" t="n">
        <v>-42411.01</v>
      </c>
      <c r="I1401" s="101" t="n">
        <v>5435.01</v>
      </c>
      <c r="J1401" s="101"/>
      <c r="K1401" s="101" t="n">
        <v>8542.01</v>
      </c>
      <c r="L1401" s="101"/>
      <c r="M1401" s="101" t="n">
        <v>9762.01</v>
      </c>
      <c r="N1401" s="101" t="n">
        <v>22205.01</v>
      </c>
      <c r="O1401" s="101"/>
      <c r="P1401" s="101"/>
      <c r="Q1401" s="101" t="n">
        <v>5948.01</v>
      </c>
      <c r="R1401" s="101"/>
      <c r="S1401" s="101"/>
      <c r="T1401" s="101"/>
      <c r="U1401" s="101"/>
      <c r="V1401" s="101"/>
      <c r="W1401" s="101"/>
      <c r="X1401" s="101"/>
      <c r="Y1401" s="101"/>
      <c r="Z1401" s="101"/>
      <c r="AA1401" s="101"/>
    </row>
    <row r="1402" customFormat="false" ht="15.75" hidden="false" customHeight="true" outlineLevel="0" collapsed="false">
      <c r="A1402" s="101"/>
      <c r="B1402" s="101" t="n">
        <v>32</v>
      </c>
      <c r="C1402" s="101" t="n">
        <v>77</v>
      </c>
      <c r="D1402" s="101" t="n">
        <v>45</v>
      </c>
      <c r="E1402" s="101" t="n">
        <v>122</v>
      </c>
      <c r="F1402" s="101" t="s">
        <v>267</v>
      </c>
      <c r="G1402" s="101" t="str">
        <f aca="false">E1402&amp;""&amp;F1402</f>
        <v>122Rh</v>
      </c>
      <c r="H1402" s="101" t="n">
        <v>-52173.01</v>
      </c>
      <c r="I1402" s="101" t="n">
        <v>3814.01</v>
      </c>
      <c r="J1402" s="101" t="n">
        <v>14415.01</v>
      </c>
      <c r="K1402" s="101" t="n">
        <v>9501.01</v>
      </c>
      <c r="L1402" s="101" t="n">
        <v>31233.01</v>
      </c>
      <c r="M1402" s="101" t="n">
        <v>12443.01</v>
      </c>
      <c r="N1402" s="101" t="n">
        <v>18933.01</v>
      </c>
      <c r="O1402" s="101" t="n">
        <v>-10808.01</v>
      </c>
      <c r="P1402" s="101"/>
      <c r="Q1402" s="101" t="n">
        <v>5938.01</v>
      </c>
      <c r="R1402" s="101"/>
      <c r="S1402" s="101"/>
      <c r="T1402" s="101"/>
      <c r="U1402" s="101"/>
      <c r="V1402" s="101"/>
      <c r="W1402" s="101"/>
      <c r="X1402" s="101"/>
      <c r="Y1402" s="101"/>
      <c r="Z1402" s="101"/>
      <c r="AA1402" s="101"/>
    </row>
    <row r="1403" customFormat="false" ht="15.75" hidden="false" customHeight="true" outlineLevel="0" collapsed="false">
      <c r="A1403" s="101"/>
      <c r="B1403" s="101" t="n">
        <v>30</v>
      </c>
      <c r="C1403" s="101" t="n">
        <v>76</v>
      </c>
      <c r="D1403" s="101" t="n">
        <v>46</v>
      </c>
      <c r="E1403" s="101" t="n">
        <v>122</v>
      </c>
      <c r="F1403" s="101" t="s">
        <v>268</v>
      </c>
      <c r="G1403" s="101" t="str">
        <f aca="false">E1403&amp;""&amp;F1403</f>
        <v>122Pd</v>
      </c>
      <c r="H1403" s="101" t="n">
        <v>-64616.159</v>
      </c>
      <c r="I1403" s="101" t="n">
        <v>6505.15</v>
      </c>
      <c r="J1403" s="101" t="n">
        <v>15475.01</v>
      </c>
      <c r="K1403" s="101" t="n">
        <v>10478.59</v>
      </c>
      <c r="L1403" s="101" t="n">
        <v>29182.01</v>
      </c>
      <c r="M1403" s="101" t="n">
        <v>6489.949</v>
      </c>
      <c r="N1403" s="101" t="n">
        <v>15996.21</v>
      </c>
      <c r="O1403" s="101" t="n">
        <v>-9782.01</v>
      </c>
      <c r="P1403" s="101" t="n">
        <v>-26858.01</v>
      </c>
      <c r="Q1403" s="101" t="n">
        <v>1715.34</v>
      </c>
      <c r="R1403" s="101"/>
      <c r="S1403" s="101"/>
      <c r="T1403" s="101"/>
      <c r="U1403" s="101"/>
      <c r="V1403" s="101"/>
      <c r="W1403" s="101"/>
      <c r="X1403" s="101"/>
      <c r="Y1403" s="101"/>
      <c r="Z1403" s="101"/>
      <c r="AA1403" s="101"/>
    </row>
    <row r="1404" customFormat="false" ht="15.75" hidden="false" customHeight="true" outlineLevel="0" collapsed="false">
      <c r="A1404" s="101"/>
      <c r="B1404" s="101" t="n">
        <v>28</v>
      </c>
      <c r="C1404" s="101" t="n">
        <v>75</v>
      </c>
      <c r="D1404" s="101" t="n">
        <v>47</v>
      </c>
      <c r="E1404" s="101" t="n">
        <v>122</v>
      </c>
      <c r="F1404" s="101" t="s">
        <v>269</v>
      </c>
      <c r="G1404" s="101" t="str">
        <f aca="false">E1404&amp;""&amp;F1404</f>
        <v>122Ag</v>
      </c>
      <c r="H1404" s="101" t="n">
        <v>-71106.108</v>
      </c>
      <c r="I1404" s="101" t="n">
        <v>4774.6</v>
      </c>
      <c r="J1404" s="101" t="n">
        <v>12212.75</v>
      </c>
      <c r="K1404" s="101" t="n">
        <v>11597.24</v>
      </c>
      <c r="L1404" s="101" t="n">
        <v>26870.01</v>
      </c>
      <c r="M1404" s="101" t="n">
        <v>9506.265</v>
      </c>
      <c r="N1404" s="101" t="n">
        <v>12466.85</v>
      </c>
      <c r="O1404" s="101" t="n">
        <v>-8643.35</v>
      </c>
      <c r="P1404" s="101" t="n">
        <v>-21965.01</v>
      </c>
      <c r="Q1404" s="101" t="n">
        <v>1896.4</v>
      </c>
      <c r="R1404" s="101"/>
      <c r="S1404" s="101"/>
      <c r="T1404" s="101"/>
      <c r="U1404" s="101"/>
      <c r="V1404" s="101"/>
      <c r="W1404" s="101"/>
      <c r="X1404" s="101"/>
      <c r="Y1404" s="101"/>
      <c r="Z1404" s="101"/>
      <c r="AA1404" s="101"/>
    </row>
    <row r="1405" customFormat="false" ht="15.75" hidden="false" customHeight="true" outlineLevel="0" collapsed="false">
      <c r="A1405" s="101"/>
      <c r="B1405" s="101" t="n">
        <v>26</v>
      </c>
      <c r="C1405" s="101" t="n">
        <v>74</v>
      </c>
      <c r="D1405" s="101" t="n">
        <v>48</v>
      </c>
      <c r="E1405" s="101" t="n">
        <v>122</v>
      </c>
      <c r="F1405" s="101" t="s">
        <v>270</v>
      </c>
      <c r="G1405" s="101" t="str">
        <f aca="false">E1405&amp;""&amp;F1405</f>
        <v>122Cd</v>
      </c>
      <c r="H1405" s="101" t="n">
        <v>-80612.373</v>
      </c>
      <c r="I1405" s="101" t="n">
        <v>7609.86</v>
      </c>
      <c r="J1405" s="101" t="n">
        <v>13498.52</v>
      </c>
      <c r="K1405" s="101" t="n">
        <v>12797.65</v>
      </c>
      <c r="L1405" s="101" t="n">
        <v>24910.11</v>
      </c>
      <c r="M1405" s="101" t="n">
        <v>2960.581</v>
      </c>
      <c r="N1405" s="101" t="n">
        <v>9329.17</v>
      </c>
      <c r="O1405" s="101" t="n">
        <v>-7648.41</v>
      </c>
      <c r="P1405" s="101" t="n">
        <v>-21719.02</v>
      </c>
      <c r="Q1405" s="101" t="n">
        <v>-2847.51</v>
      </c>
      <c r="R1405" s="101"/>
      <c r="S1405" s="101"/>
      <c r="T1405" s="101"/>
      <c r="U1405" s="101"/>
      <c r="V1405" s="101"/>
      <c r="W1405" s="101"/>
      <c r="X1405" s="101"/>
      <c r="Y1405" s="101"/>
      <c r="Z1405" s="101"/>
      <c r="AA1405" s="101"/>
    </row>
    <row r="1406" customFormat="false" ht="15.75" hidden="false" customHeight="true" outlineLevel="0" collapsed="false">
      <c r="A1406" s="101"/>
      <c r="B1406" s="101" t="n">
        <v>24</v>
      </c>
      <c r="C1406" s="101" t="n">
        <v>73</v>
      </c>
      <c r="D1406" s="101" t="n">
        <v>49</v>
      </c>
      <c r="E1406" s="101" t="n">
        <v>122</v>
      </c>
      <c r="F1406" s="101" t="s">
        <v>271</v>
      </c>
      <c r="G1406" s="101" t="str">
        <f aca="false">E1406&amp;""&amp;F1406</f>
        <v>122In</v>
      </c>
      <c r="H1406" s="101" t="n">
        <v>-83572.954</v>
      </c>
      <c r="I1406" s="101" t="n">
        <v>5808.09</v>
      </c>
      <c r="J1406" s="101" t="n">
        <v>9788.1</v>
      </c>
      <c r="K1406" s="101" t="n">
        <v>13987</v>
      </c>
      <c r="L1406" s="101" t="n">
        <v>22499.39</v>
      </c>
      <c r="M1406" s="101" t="n">
        <v>6368.591</v>
      </c>
      <c r="N1406" s="101" t="n">
        <v>4760.67</v>
      </c>
      <c r="O1406" s="101" t="n">
        <v>-6444.08</v>
      </c>
      <c r="P1406" s="101" t="n">
        <v>-16459.1</v>
      </c>
      <c r="Q1406" s="101" t="n">
        <v>-2446.79</v>
      </c>
      <c r="R1406" s="101"/>
      <c r="S1406" s="101"/>
      <c r="T1406" s="101"/>
      <c r="U1406" s="101"/>
      <c r="V1406" s="101"/>
      <c r="W1406" s="101"/>
      <c r="X1406" s="101"/>
      <c r="Y1406" s="101"/>
      <c r="Z1406" s="101"/>
      <c r="AA1406" s="101"/>
    </row>
    <row r="1407" customFormat="false" ht="15.75" hidden="false" customHeight="true" outlineLevel="0" collapsed="false">
      <c r="A1407" s="101"/>
      <c r="B1407" s="101" t="n">
        <v>22</v>
      </c>
      <c r="C1407" s="101" t="n">
        <v>72</v>
      </c>
      <c r="D1407" s="101" t="n">
        <v>50</v>
      </c>
      <c r="E1407" s="101" t="n">
        <v>122</v>
      </c>
      <c r="F1407" s="101" t="s">
        <v>214</v>
      </c>
      <c r="G1407" s="101" t="str">
        <f aca="false">E1407&amp;""&amp;F1407</f>
        <v>122Sn</v>
      </c>
      <c r="H1407" s="101" t="n">
        <v>-89941.545</v>
      </c>
      <c r="I1407" s="101" t="n">
        <v>8815.38</v>
      </c>
      <c r="J1407" s="101" t="n">
        <v>11394.33</v>
      </c>
      <c r="K1407" s="101" t="n">
        <v>14985.59</v>
      </c>
      <c r="L1407" s="101" t="n">
        <v>20562.13</v>
      </c>
      <c r="M1407" s="101" t="n">
        <v>-1607.921</v>
      </c>
      <c r="N1407" s="101" t="n">
        <v>372.9</v>
      </c>
      <c r="O1407" s="101" t="n">
        <v>-5664.74</v>
      </c>
      <c r="P1407" s="101" t="n">
        <v>-16156.69</v>
      </c>
      <c r="Q1407" s="101" t="n">
        <v>-8414.29</v>
      </c>
      <c r="R1407" s="101"/>
      <c r="S1407" s="101"/>
      <c r="T1407" s="101"/>
      <c r="U1407" s="101"/>
      <c r="V1407" s="101"/>
      <c r="W1407" s="101"/>
      <c r="X1407" s="101"/>
      <c r="Y1407" s="101"/>
      <c r="Z1407" s="101"/>
      <c r="AA1407" s="101"/>
    </row>
    <row r="1408" customFormat="false" ht="15.75" hidden="false" customHeight="true" outlineLevel="0" collapsed="false">
      <c r="A1408" s="101"/>
      <c r="B1408" s="101" t="n">
        <v>20</v>
      </c>
      <c r="C1408" s="101" t="n">
        <v>71</v>
      </c>
      <c r="D1408" s="101" t="n">
        <v>51</v>
      </c>
      <c r="E1408" s="101" t="n">
        <v>122</v>
      </c>
      <c r="F1408" s="101" t="s">
        <v>272</v>
      </c>
      <c r="G1408" s="101" t="str">
        <f aca="false">E1408&amp;""&amp;F1408</f>
        <v>122Sb</v>
      </c>
      <c r="H1408" s="101" t="n">
        <v>-88333.624</v>
      </c>
      <c r="I1408" s="101" t="n">
        <v>6806.37</v>
      </c>
      <c r="J1408" s="101" t="n">
        <v>6425.11</v>
      </c>
      <c r="K1408" s="101" t="n">
        <v>16058.28</v>
      </c>
      <c r="L1408" s="101" t="n">
        <v>17182.97</v>
      </c>
      <c r="M1408" s="101" t="n">
        <v>1980.816</v>
      </c>
      <c r="N1408" s="101" t="n">
        <v>-2253.18</v>
      </c>
      <c r="O1408" s="101" t="n">
        <v>-3530.29</v>
      </c>
      <c r="P1408" s="101" t="n">
        <v>-9786.41</v>
      </c>
      <c r="Q1408" s="101" t="n">
        <v>-7860.67</v>
      </c>
      <c r="R1408" s="101"/>
      <c r="S1408" s="101"/>
      <c r="T1408" s="101"/>
      <c r="U1408" s="101"/>
      <c r="V1408" s="101"/>
      <c r="W1408" s="101"/>
      <c r="X1408" s="101"/>
      <c r="Y1408" s="101"/>
      <c r="Z1408" s="101"/>
      <c r="AA1408" s="101"/>
    </row>
    <row r="1409" customFormat="false" ht="15.75" hidden="false" customHeight="true" outlineLevel="0" collapsed="false">
      <c r="A1409" s="101"/>
      <c r="B1409" s="101" t="n">
        <v>18</v>
      </c>
      <c r="C1409" s="101" t="n">
        <v>70</v>
      </c>
      <c r="D1409" s="101" t="n">
        <v>52</v>
      </c>
      <c r="E1409" s="101" t="n">
        <v>122</v>
      </c>
      <c r="F1409" s="101" t="s">
        <v>273</v>
      </c>
      <c r="G1409" s="101" t="str">
        <f aca="false">E1409&amp;""&amp;F1409</f>
        <v>122Te</v>
      </c>
      <c r="H1409" s="101" t="n">
        <v>-90314.44</v>
      </c>
      <c r="I1409" s="101" t="n">
        <v>9841.49</v>
      </c>
      <c r="J1409" s="101" t="n">
        <v>8004.84</v>
      </c>
      <c r="K1409" s="101" t="n">
        <v>17088.89</v>
      </c>
      <c r="L1409" s="101" t="n">
        <v>13793.79</v>
      </c>
      <c r="M1409" s="101" t="n">
        <v>-4234</v>
      </c>
      <c r="N1409" s="101" t="n">
        <v>-4959.46</v>
      </c>
      <c r="O1409" s="101" t="n">
        <v>-1086.47</v>
      </c>
      <c r="P1409" s="101" t="n">
        <v>-8405.92</v>
      </c>
      <c r="Q1409" s="101" t="n">
        <v>-12134.12</v>
      </c>
      <c r="R1409" s="101"/>
      <c r="S1409" s="101"/>
      <c r="T1409" s="101"/>
      <c r="U1409" s="101"/>
      <c r="V1409" s="101"/>
      <c r="W1409" s="101"/>
      <c r="X1409" s="101"/>
      <c r="Y1409" s="101"/>
      <c r="Z1409" s="101"/>
      <c r="AA1409" s="101"/>
    </row>
    <row r="1410" customFormat="false" ht="15.75" hidden="false" customHeight="true" outlineLevel="0" collapsed="false">
      <c r="A1410" s="101"/>
      <c r="B1410" s="101" t="n">
        <v>16</v>
      </c>
      <c r="C1410" s="101" t="n">
        <v>69</v>
      </c>
      <c r="D1410" s="101" t="n">
        <v>53</v>
      </c>
      <c r="E1410" s="101" t="n">
        <v>122</v>
      </c>
      <c r="F1410" s="101" t="s">
        <v>274</v>
      </c>
      <c r="G1410" s="101" t="str">
        <f aca="false">E1410&amp;""&amp;F1410</f>
        <v>122I</v>
      </c>
      <c r="H1410" s="101" t="n">
        <v>-86080.44</v>
      </c>
      <c r="I1410" s="101" t="n">
        <v>7900.12</v>
      </c>
      <c r="J1410" s="101" t="n">
        <v>4825.14</v>
      </c>
      <c r="K1410" s="101" t="n">
        <v>18469.89</v>
      </c>
      <c r="L1410" s="101" t="n">
        <v>12240.4</v>
      </c>
      <c r="M1410" s="101" t="n">
        <v>-725.464</v>
      </c>
      <c r="N1410" s="101" t="n">
        <v>-7935.68</v>
      </c>
      <c r="O1410" s="101" t="n">
        <v>-509.11</v>
      </c>
      <c r="P1410" s="101" t="n">
        <v>-3770.84</v>
      </c>
      <c r="Q1410" s="101" t="n">
        <v>-11670.77</v>
      </c>
      <c r="R1410" s="101"/>
      <c r="S1410" s="101"/>
      <c r="T1410" s="101"/>
      <c r="U1410" s="101"/>
      <c r="V1410" s="101"/>
      <c r="W1410" s="101"/>
      <c r="X1410" s="101"/>
      <c r="Y1410" s="101"/>
      <c r="Z1410" s="101"/>
      <c r="AA1410" s="101"/>
    </row>
    <row r="1411" customFormat="false" ht="15.75" hidden="false" customHeight="true" outlineLevel="0" collapsed="false">
      <c r="A1411" s="101"/>
      <c r="B1411" s="101" t="n">
        <v>14</v>
      </c>
      <c r="C1411" s="101" t="n">
        <v>68</v>
      </c>
      <c r="D1411" s="101" t="n">
        <v>54</v>
      </c>
      <c r="E1411" s="101" t="n">
        <v>122</v>
      </c>
      <c r="F1411" s="101" t="s">
        <v>275</v>
      </c>
      <c r="G1411" s="101" t="str">
        <f aca="false">E1411&amp;""&amp;F1411</f>
        <v>122Xe</v>
      </c>
      <c r="H1411" s="101" t="n">
        <v>-85354.976</v>
      </c>
      <c r="I1411" s="101" t="n">
        <v>10945.31</v>
      </c>
      <c r="J1411" s="101" t="n">
        <v>6392.31</v>
      </c>
      <c r="K1411" s="101" t="n">
        <v>19325.19</v>
      </c>
      <c r="L1411" s="101" t="n">
        <v>10564.73</v>
      </c>
      <c r="M1411" s="101" t="n">
        <v>-7210.218</v>
      </c>
      <c r="N1411" s="101" t="n">
        <v>-10746.03</v>
      </c>
      <c r="O1411" s="101" t="n">
        <v>-83.11</v>
      </c>
      <c r="P1411" s="101" t="n">
        <v>-4099.68</v>
      </c>
      <c r="Q1411" s="101" t="n">
        <v>-16323.96</v>
      </c>
      <c r="R1411" s="101"/>
      <c r="S1411" s="101"/>
      <c r="T1411" s="101"/>
      <c r="U1411" s="101"/>
      <c r="V1411" s="101"/>
      <c r="W1411" s="101"/>
      <c r="X1411" s="101"/>
      <c r="Y1411" s="101"/>
      <c r="Z1411" s="101"/>
      <c r="AA1411" s="101"/>
    </row>
    <row r="1412" customFormat="false" ht="15.75" hidden="false" customHeight="true" outlineLevel="0" collapsed="false">
      <c r="A1412" s="101"/>
      <c r="B1412" s="101" t="n">
        <v>12</v>
      </c>
      <c r="C1412" s="101" t="n">
        <v>67</v>
      </c>
      <c r="D1412" s="101" t="n">
        <v>55</v>
      </c>
      <c r="E1412" s="101" t="n">
        <v>122</v>
      </c>
      <c r="F1412" s="101" t="s">
        <v>276</v>
      </c>
      <c r="G1412" s="101" t="str">
        <f aca="false">E1412&amp;""&amp;F1412</f>
        <v>122Cs</v>
      </c>
      <c r="H1412" s="101" t="n">
        <v>-78144.759</v>
      </c>
      <c r="I1412" s="101" t="n">
        <v>9113.74</v>
      </c>
      <c r="J1412" s="101" t="n">
        <v>2952.74</v>
      </c>
      <c r="K1412" s="101" t="n">
        <v>20398.75</v>
      </c>
      <c r="L1412" s="101" t="n">
        <v>8969.51</v>
      </c>
      <c r="M1412" s="101" t="n">
        <v>-3535.815</v>
      </c>
      <c r="N1412" s="101" t="n">
        <v>-13602.01</v>
      </c>
      <c r="O1412" s="101" t="n">
        <v>401.37</v>
      </c>
      <c r="P1412" s="101" t="n">
        <v>817.91</v>
      </c>
      <c r="Q1412" s="101" t="n">
        <v>-15471.24</v>
      </c>
      <c r="R1412" s="101"/>
      <c r="S1412" s="101"/>
      <c r="T1412" s="101"/>
      <c r="U1412" s="101"/>
      <c r="V1412" s="101"/>
      <c r="W1412" s="101"/>
      <c r="X1412" s="101"/>
      <c r="Y1412" s="101"/>
      <c r="Z1412" s="101"/>
      <c r="AA1412" s="101"/>
    </row>
    <row r="1413" customFormat="false" ht="15.75" hidden="false" customHeight="true" outlineLevel="0" collapsed="false">
      <c r="A1413" s="101"/>
      <c r="B1413" s="101" t="n">
        <v>10</v>
      </c>
      <c r="C1413" s="101" t="n">
        <v>66</v>
      </c>
      <c r="D1413" s="101" t="n">
        <v>56</v>
      </c>
      <c r="E1413" s="101" t="n">
        <v>122</v>
      </c>
      <c r="F1413" s="101" t="s">
        <v>277</v>
      </c>
      <c r="G1413" s="101" t="str">
        <f aca="false">E1413&amp;""&amp;F1413</f>
        <v>122Ba</v>
      </c>
      <c r="H1413" s="101" t="n">
        <v>-74608.944</v>
      </c>
      <c r="I1413" s="101" t="n">
        <v>11935.42</v>
      </c>
      <c r="J1413" s="101" t="n">
        <v>4795.58</v>
      </c>
      <c r="K1413" s="101" t="n">
        <v>21862.94</v>
      </c>
      <c r="L1413" s="101" t="n">
        <v>7014.46</v>
      </c>
      <c r="M1413" s="101" t="n">
        <v>-10066.01</v>
      </c>
      <c r="N1413" s="101" t="n">
        <v>-16735.01</v>
      </c>
      <c r="O1413" s="101" t="n">
        <v>1045.2</v>
      </c>
      <c r="P1413" s="101" t="n">
        <v>583.07</v>
      </c>
      <c r="Q1413" s="101" t="n">
        <v>-20410.01</v>
      </c>
      <c r="R1413" s="101"/>
      <c r="S1413" s="101"/>
      <c r="T1413" s="101"/>
      <c r="U1413" s="101"/>
      <c r="V1413" s="101"/>
      <c r="W1413" s="101"/>
      <c r="X1413" s="101"/>
      <c r="Y1413" s="101"/>
      <c r="Z1413" s="101"/>
      <c r="AA1413" s="101"/>
    </row>
    <row r="1414" customFormat="false" ht="15.75" hidden="false" customHeight="true" outlineLevel="0" collapsed="false">
      <c r="A1414" s="101"/>
      <c r="B1414" s="101" t="n">
        <v>8</v>
      </c>
      <c r="C1414" s="101" t="n">
        <v>65</v>
      </c>
      <c r="D1414" s="101" t="n">
        <v>57</v>
      </c>
      <c r="E1414" s="101" t="n">
        <v>122</v>
      </c>
      <c r="F1414" s="101" t="s">
        <v>278</v>
      </c>
      <c r="G1414" s="101" t="str">
        <f aca="false">E1414&amp;""&amp;F1414</f>
        <v>122La</v>
      </c>
      <c r="H1414" s="101" t="n">
        <v>-64543.01</v>
      </c>
      <c r="I1414" s="101" t="n">
        <v>10344.01</v>
      </c>
      <c r="J1414" s="101" t="n">
        <v>1087.01</v>
      </c>
      <c r="K1414" s="101" t="n">
        <v>22998.01</v>
      </c>
      <c r="L1414" s="101" t="n">
        <v>5233.01</v>
      </c>
      <c r="M1414" s="101" t="n">
        <v>-6669.01</v>
      </c>
      <c r="N1414" s="101" t="n">
        <v>-19599.01</v>
      </c>
      <c r="O1414" s="101" t="n">
        <v>1441.01</v>
      </c>
      <c r="P1414" s="101" t="n">
        <v>5270.01</v>
      </c>
      <c r="Q1414" s="101" t="n">
        <v>-19845.01</v>
      </c>
      <c r="R1414" s="101"/>
      <c r="S1414" s="101"/>
      <c r="T1414" s="101"/>
      <c r="U1414" s="101"/>
      <c r="V1414" s="101"/>
      <c r="W1414" s="101"/>
      <c r="X1414" s="101"/>
      <c r="Y1414" s="101"/>
      <c r="Z1414" s="101"/>
      <c r="AA1414" s="101"/>
    </row>
    <row r="1415" customFormat="false" ht="15.75" hidden="false" customHeight="true" outlineLevel="0" collapsed="false">
      <c r="A1415" s="101"/>
      <c r="B1415" s="101" t="n">
        <v>6</v>
      </c>
      <c r="C1415" s="101" t="n">
        <v>64</v>
      </c>
      <c r="D1415" s="101" t="n">
        <v>58</v>
      </c>
      <c r="E1415" s="101" t="n">
        <v>122</v>
      </c>
      <c r="F1415" s="101" t="s">
        <v>279</v>
      </c>
      <c r="G1415" s="101" t="str">
        <f aca="false">E1415&amp;""&amp;F1415</f>
        <v>122Ce</v>
      </c>
      <c r="H1415" s="101" t="n">
        <v>-57874.01</v>
      </c>
      <c r="I1415" s="101" t="n">
        <v>13176.01</v>
      </c>
      <c r="J1415" s="101" t="n">
        <v>2892.01</v>
      </c>
      <c r="K1415" s="101" t="n">
        <v>24219.01</v>
      </c>
      <c r="L1415" s="101" t="n">
        <v>3563.01</v>
      </c>
      <c r="M1415" s="101" t="n">
        <v>-12929.01</v>
      </c>
      <c r="N1415" s="101"/>
      <c r="O1415" s="101" t="n">
        <v>2056.01</v>
      </c>
      <c r="P1415" s="101" t="n">
        <v>5582.01</v>
      </c>
      <c r="Q1415" s="101" t="n">
        <v>-24326.01</v>
      </c>
      <c r="R1415" s="101"/>
      <c r="S1415" s="101"/>
      <c r="T1415" s="101"/>
      <c r="U1415" s="101"/>
      <c r="V1415" s="101"/>
      <c r="W1415" s="101"/>
      <c r="X1415" s="101"/>
      <c r="Y1415" s="101"/>
      <c r="Z1415" s="101"/>
      <c r="AA1415" s="101"/>
    </row>
    <row r="1416" customFormat="false" ht="15.75" hidden="false" customHeight="true" outlineLevel="0" collapsed="false">
      <c r="A1416" s="101"/>
      <c r="B1416" s="101" t="n">
        <v>4</v>
      </c>
      <c r="C1416" s="101" t="n">
        <v>63</v>
      </c>
      <c r="D1416" s="101" t="n">
        <v>59</v>
      </c>
      <c r="E1416" s="101" t="n">
        <v>122</v>
      </c>
      <c r="F1416" s="101" t="s">
        <v>280</v>
      </c>
      <c r="G1416" s="101" t="str">
        <f aca="false">E1416&amp;""&amp;F1416</f>
        <v>122Pr</v>
      </c>
      <c r="H1416" s="101" t="n">
        <v>-44945.01</v>
      </c>
      <c r="I1416" s="101" t="n">
        <v>11397.01</v>
      </c>
      <c r="J1416" s="101" t="n">
        <v>-536.01</v>
      </c>
      <c r="K1416" s="101"/>
      <c r="L1416" s="101" t="n">
        <v>1835.01</v>
      </c>
      <c r="M1416" s="101"/>
      <c r="N1416" s="101"/>
      <c r="O1416" s="101" t="n">
        <v>2251.01</v>
      </c>
      <c r="P1416" s="101" t="n">
        <v>10037.01</v>
      </c>
      <c r="Q1416" s="101"/>
      <c r="R1416" s="101"/>
      <c r="S1416" s="101"/>
      <c r="T1416" s="101"/>
      <c r="U1416" s="101"/>
      <c r="V1416" s="101"/>
      <c r="W1416" s="101"/>
      <c r="X1416" s="101"/>
      <c r="Y1416" s="101"/>
      <c r="Z1416" s="101"/>
      <c r="AA1416" s="101"/>
    </row>
    <row r="1417" customFormat="false" ht="15.75" hidden="false" customHeight="true" outlineLevel="0" collapsed="false">
      <c r="A1417" s="101"/>
      <c r="B1417" s="101" t="n">
        <v>35</v>
      </c>
      <c r="C1417" s="101" t="n">
        <v>79</v>
      </c>
      <c r="D1417" s="101" t="n">
        <v>44</v>
      </c>
      <c r="E1417" s="101" t="n">
        <v>123</v>
      </c>
      <c r="F1417" s="101" t="s">
        <v>266</v>
      </c>
      <c r="G1417" s="101" t="str">
        <f aca="false">E1417&amp;""&amp;F1417</f>
        <v>123Ru</v>
      </c>
      <c r="H1417" s="101" t="n">
        <v>-37362.01</v>
      </c>
      <c r="I1417" s="101" t="n">
        <v>3023.01</v>
      </c>
      <c r="J1417" s="101"/>
      <c r="K1417" s="101" t="n">
        <v>8458.01</v>
      </c>
      <c r="L1417" s="101"/>
      <c r="M1417" s="101" t="n">
        <v>12147.01</v>
      </c>
      <c r="N1417" s="101" t="n">
        <v>23054.01</v>
      </c>
      <c r="O1417" s="101"/>
      <c r="P1417" s="101"/>
      <c r="Q1417" s="101" t="n">
        <v>6739.01</v>
      </c>
      <c r="R1417" s="101"/>
      <c r="S1417" s="101"/>
      <c r="T1417" s="101"/>
      <c r="U1417" s="101"/>
      <c r="V1417" s="101"/>
      <c r="W1417" s="101"/>
      <c r="X1417" s="101"/>
      <c r="Y1417" s="101"/>
      <c r="Z1417" s="101"/>
      <c r="AA1417" s="101"/>
    </row>
    <row r="1418" customFormat="false" ht="15.75" hidden="false" customHeight="true" outlineLevel="0" collapsed="false">
      <c r="A1418" s="101"/>
      <c r="B1418" s="101" t="n">
        <v>33</v>
      </c>
      <c r="C1418" s="101" t="n">
        <v>78</v>
      </c>
      <c r="D1418" s="101" t="n">
        <v>45</v>
      </c>
      <c r="E1418" s="101" t="n">
        <v>123</v>
      </c>
      <c r="F1418" s="101" t="s">
        <v>267</v>
      </c>
      <c r="G1418" s="101" t="str">
        <f aca="false">E1418&amp;""&amp;F1418</f>
        <v>123Rh</v>
      </c>
      <c r="H1418" s="101" t="n">
        <v>-49509.01</v>
      </c>
      <c r="I1418" s="101" t="n">
        <v>5407.01</v>
      </c>
      <c r="J1418" s="101" t="n">
        <v>14387.01</v>
      </c>
      <c r="K1418" s="101" t="n">
        <v>9222.01</v>
      </c>
      <c r="L1418" s="101"/>
      <c r="M1418" s="101" t="n">
        <v>10908.01</v>
      </c>
      <c r="N1418" s="101" t="n">
        <v>20039.01</v>
      </c>
      <c r="O1418" s="101" t="n">
        <v>-11563.01</v>
      </c>
      <c r="P1418" s="101"/>
      <c r="Q1418" s="101" t="n">
        <v>7036.01</v>
      </c>
      <c r="R1418" s="101"/>
      <c r="S1418" s="101"/>
      <c r="T1418" s="101"/>
      <c r="U1418" s="101"/>
      <c r="V1418" s="101"/>
      <c r="W1418" s="101"/>
      <c r="X1418" s="101"/>
      <c r="Y1418" s="101"/>
      <c r="Z1418" s="101"/>
      <c r="AA1418" s="101"/>
    </row>
    <row r="1419" customFormat="false" ht="15.75" hidden="false" customHeight="true" outlineLevel="0" collapsed="false">
      <c r="A1419" s="101"/>
      <c r="B1419" s="101" t="n">
        <v>31</v>
      </c>
      <c r="C1419" s="101" t="n">
        <v>77</v>
      </c>
      <c r="D1419" s="101" t="n">
        <v>46</v>
      </c>
      <c r="E1419" s="101" t="n">
        <v>123</v>
      </c>
      <c r="F1419" s="101" t="s">
        <v>268</v>
      </c>
      <c r="G1419" s="101" t="str">
        <f aca="false">E1419&amp;""&amp;F1419</f>
        <v>123Pd</v>
      </c>
      <c r="H1419" s="101" t="n">
        <v>-60417.01</v>
      </c>
      <c r="I1419" s="101" t="n">
        <v>3872.01</v>
      </c>
      <c r="J1419" s="101" t="n">
        <v>15533.01</v>
      </c>
      <c r="K1419" s="101" t="n">
        <v>10377.01</v>
      </c>
      <c r="L1419" s="101" t="n">
        <v>29948.01</v>
      </c>
      <c r="M1419" s="101" t="n">
        <v>9131.01</v>
      </c>
      <c r="N1419" s="101" t="n">
        <v>16997.01</v>
      </c>
      <c r="O1419" s="101" t="n">
        <v>-10277.01</v>
      </c>
      <c r="P1419" s="101" t="n">
        <v>-25295.01</v>
      </c>
      <c r="Q1419" s="101" t="n">
        <v>2618.01</v>
      </c>
      <c r="R1419" s="101"/>
      <c r="S1419" s="101"/>
      <c r="T1419" s="101"/>
      <c r="U1419" s="101"/>
      <c r="V1419" s="101"/>
      <c r="W1419" s="101"/>
      <c r="X1419" s="101"/>
      <c r="Y1419" s="101"/>
      <c r="Z1419" s="101"/>
      <c r="AA1419" s="101"/>
    </row>
    <row r="1420" customFormat="false" ht="15.75" hidden="false" customHeight="true" outlineLevel="0" collapsed="false">
      <c r="A1420" s="101"/>
      <c r="B1420" s="101" t="n">
        <v>29</v>
      </c>
      <c r="C1420" s="101" t="n">
        <v>76</v>
      </c>
      <c r="D1420" s="101" t="n">
        <v>47</v>
      </c>
      <c r="E1420" s="101" t="n">
        <v>123</v>
      </c>
      <c r="F1420" s="101" t="s">
        <v>269</v>
      </c>
      <c r="G1420" s="101" t="str">
        <f aca="false">E1420&amp;""&amp;F1420</f>
        <v>123Ag</v>
      </c>
      <c r="H1420" s="101" t="n">
        <v>-69548.078</v>
      </c>
      <c r="I1420" s="101" t="n">
        <v>6513.29</v>
      </c>
      <c r="J1420" s="101" t="n">
        <v>12220.89</v>
      </c>
      <c r="K1420" s="101" t="n">
        <v>11287.89</v>
      </c>
      <c r="L1420" s="101" t="n">
        <v>27696.01</v>
      </c>
      <c r="M1420" s="101" t="n">
        <v>7866.103</v>
      </c>
      <c r="N1420" s="101" t="n">
        <v>13882.38</v>
      </c>
      <c r="O1420" s="101" t="n">
        <v>-9150.2</v>
      </c>
      <c r="P1420" s="101" t="n">
        <v>-24664.01</v>
      </c>
      <c r="Q1420" s="101" t="n">
        <v>2992.98</v>
      </c>
      <c r="R1420" s="101"/>
      <c r="S1420" s="101"/>
      <c r="T1420" s="101"/>
      <c r="U1420" s="101"/>
      <c r="V1420" s="101"/>
      <c r="W1420" s="101"/>
      <c r="X1420" s="101"/>
      <c r="Y1420" s="101"/>
      <c r="Z1420" s="101"/>
      <c r="AA1420" s="101"/>
    </row>
    <row r="1421" customFormat="false" ht="15.75" hidden="false" customHeight="true" outlineLevel="0" collapsed="false">
      <c r="A1421" s="101"/>
      <c r="B1421" s="101" t="n">
        <v>27</v>
      </c>
      <c r="C1421" s="101" t="n">
        <v>75</v>
      </c>
      <c r="D1421" s="101" t="n">
        <v>48</v>
      </c>
      <c r="E1421" s="101" t="n">
        <v>123</v>
      </c>
      <c r="F1421" s="101" t="s">
        <v>270</v>
      </c>
      <c r="G1421" s="101" t="str">
        <f aca="false">E1421&amp;""&amp;F1421</f>
        <v>123Cd</v>
      </c>
      <c r="H1421" s="101" t="n">
        <v>-77414.181</v>
      </c>
      <c r="I1421" s="101" t="n">
        <v>4873.12</v>
      </c>
      <c r="J1421" s="101" t="n">
        <v>13597.04</v>
      </c>
      <c r="K1421" s="101" t="n">
        <v>12482.99</v>
      </c>
      <c r="L1421" s="101" t="n">
        <v>25809.79</v>
      </c>
      <c r="M1421" s="101" t="n">
        <v>6016.274</v>
      </c>
      <c r="N1421" s="101" t="n">
        <v>10402.21</v>
      </c>
      <c r="O1421" s="101" t="n">
        <v>-8430.97</v>
      </c>
      <c r="P1421" s="101" t="n">
        <v>-20086.99</v>
      </c>
      <c r="Q1421" s="101" t="n">
        <v>-1912.54</v>
      </c>
      <c r="R1421" s="101"/>
      <c r="S1421" s="101"/>
      <c r="T1421" s="101"/>
      <c r="U1421" s="101"/>
      <c r="V1421" s="101"/>
      <c r="W1421" s="101"/>
      <c r="X1421" s="101"/>
      <c r="Y1421" s="101"/>
      <c r="Z1421" s="101"/>
      <c r="AA1421" s="101"/>
    </row>
    <row r="1422" customFormat="false" ht="15.75" hidden="false" customHeight="true" outlineLevel="0" collapsed="false">
      <c r="A1422" s="101"/>
      <c r="B1422" s="101" t="n">
        <v>25</v>
      </c>
      <c r="C1422" s="101" t="n">
        <v>74</v>
      </c>
      <c r="D1422" s="101" t="n">
        <v>49</v>
      </c>
      <c r="E1422" s="101" t="n">
        <v>123</v>
      </c>
      <c r="F1422" s="101" t="s">
        <v>271</v>
      </c>
      <c r="G1422" s="101" t="str">
        <f aca="false">E1422&amp;""&amp;F1422</f>
        <v>123In</v>
      </c>
      <c r="H1422" s="101" t="n">
        <v>-83430.454</v>
      </c>
      <c r="I1422" s="101" t="n">
        <v>7928.82</v>
      </c>
      <c r="J1422" s="101" t="n">
        <v>10107.05</v>
      </c>
      <c r="K1422" s="101" t="n">
        <v>13736.91</v>
      </c>
      <c r="L1422" s="101" t="n">
        <v>23605.58</v>
      </c>
      <c r="M1422" s="101" t="n">
        <v>4385.936</v>
      </c>
      <c r="N1422" s="101" t="n">
        <v>5794.37</v>
      </c>
      <c r="O1422" s="101" t="n">
        <v>-7209.6</v>
      </c>
      <c r="P1422" s="101" t="n">
        <v>-19613.32</v>
      </c>
      <c r="Q1422" s="101" t="n">
        <v>-1560.23</v>
      </c>
      <c r="R1422" s="101"/>
      <c r="S1422" s="101"/>
      <c r="T1422" s="101"/>
      <c r="U1422" s="101"/>
      <c r="V1422" s="101"/>
      <c r="W1422" s="101"/>
      <c r="X1422" s="101"/>
      <c r="Y1422" s="101"/>
      <c r="Z1422" s="101"/>
      <c r="AA1422" s="101"/>
    </row>
    <row r="1423" customFormat="false" ht="15.75" hidden="false" customHeight="true" outlineLevel="0" collapsed="false">
      <c r="A1423" s="101"/>
      <c r="B1423" s="101" t="n">
        <v>23</v>
      </c>
      <c r="C1423" s="101" t="n">
        <v>73</v>
      </c>
      <c r="D1423" s="101" t="n">
        <v>50</v>
      </c>
      <c r="E1423" s="101" t="n">
        <v>123</v>
      </c>
      <c r="F1423" s="101" t="s">
        <v>214</v>
      </c>
      <c r="G1423" s="101" t="str">
        <f aca="false">E1423&amp;""&amp;F1423</f>
        <v>123Sn</v>
      </c>
      <c r="H1423" s="101" t="n">
        <v>-87816.391</v>
      </c>
      <c r="I1423" s="101" t="n">
        <v>5946.16</v>
      </c>
      <c r="J1423" s="101" t="n">
        <v>11532.41</v>
      </c>
      <c r="K1423" s="101" t="n">
        <v>14761.54</v>
      </c>
      <c r="L1423" s="101" t="n">
        <v>21320.51</v>
      </c>
      <c r="M1423" s="101" t="n">
        <v>1408.435</v>
      </c>
      <c r="N1423" s="101" t="n">
        <v>1355.75</v>
      </c>
      <c r="O1423" s="101" t="n">
        <v>-6264.19</v>
      </c>
      <c r="P1423" s="101" t="n">
        <v>-14492.99</v>
      </c>
      <c r="Q1423" s="101" t="n">
        <v>-7554.08</v>
      </c>
      <c r="R1423" s="101"/>
      <c r="S1423" s="101"/>
      <c r="T1423" s="101"/>
      <c r="U1423" s="101"/>
      <c r="V1423" s="101"/>
      <c r="W1423" s="101"/>
      <c r="X1423" s="101"/>
      <c r="Y1423" s="101"/>
      <c r="Z1423" s="101"/>
      <c r="AA1423" s="101"/>
    </row>
    <row r="1424" customFormat="false" ht="15.75" hidden="false" customHeight="true" outlineLevel="0" collapsed="false">
      <c r="A1424" s="101"/>
      <c r="B1424" s="101" t="n">
        <v>21</v>
      </c>
      <c r="C1424" s="101" t="n">
        <v>72</v>
      </c>
      <c r="D1424" s="101" t="n">
        <v>51</v>
      </c>
      <c r="E1424" s="101" t="n">
        <v>123</v>
      </c>
      <c r="F1424" s="101" t="s">
        <v>272</v>
      </c>
      <c r="G1424" s="101" t="str">
        <f aca="false">E1424&amp;""&amp;F1424</f>
        <v>123Sb</v>
      </c>
      <c r="H1424" s="101" t="n">
        <v>-89224.825</v>
      </c>
      <c r="I1424" s="101" t="n">
        <v>8962.52</v>
      </c>
      <c r="J1424" s="101" t="n">
        <v>6572.25</v>
      </c>
      <c r="K1424" s="101" t="n">
        <v>15768.88</v>
      </c>
      <c r="L1424" s="101" t="n">
        <v>17966.58</v>
      </c>
      <c r="M1424" s="101" t="n">
        <v>-52.689</v>
      </c>
      <c r="N1424" s="101" t="n">
        <v>-1281.11</v>
      </c>
      <c r="O1424" s="101" t="n">
        <v>-3950.24</v>
      </c>
      <c r="P1424" s="101" t="n">
        <v>-12940.84</v>
      </c>
      <c r="Q1424" s="101" t="n">
        <v>-6981.7</v>
      </c>
      <c r="R1424" s="101"/>
      <c r="S1424" s="101"/>
      <c r="T1424" s="101"/>
      <c r="U1424" s="101"/>
      <c r="V1424" s="101"/>
      <c r="W1424" s="101"/>
      <c r="X1424" s="101"/>
      <c r="Y1424" s="101"/>
      <c r="Z1424" s="101"/>
      <c r="AA1424" s="101"/>
    </row>
    <row r="1425" customFormat="false" ht="15.75" hidden="false" customHeight="true" outlineLevel="0" collapsed="false">
      <c r="A1425" s="101"/>
      <c r="B1425" s="101" t="n">
        <v>19</v>
      </c>
      <c r="C1425" s="101" t="n">
        <v>71</v>
      </c>
      <c r="D1425" s="101" t="n">
        <v>52</v>
      </c>
      <c r="E1425" s="101" t="n">
        <v>123</v>
      </c>
      <c r="F1425" s="101" t="s">
        <v>273</v>
      </c>
      <c r="G1425" s="101" t="str">
        <f aca="false">E1425&amp;""&amp;F1425</f>
        <v>123Te</v>
      </c>
      <c r="H1425" s="101" t="n">
        <v>-89172.136</v>
      </c>
      <c r="I1425" s="101" t="n">
        <v>6929.01</v>
      </c>
      <c r="J1425" s="101" t="n">
        <v>8127.48</v>
      </c>
      <c r="K1425" s="101" t="n">
        <v>16770.5</v>
      </c>
      <c r="L1425" s="101" t="n">
        <v>14552.59</v>
      </c>
      <c r="M1425" s="101" t="n">
        <v>-1228.425</v>
      </c>
      <c r="N1425" s="101" t="n">
        <v>-3923.44</v>
      </c>
      <c r="O1425" s="101" t="n">
        <v>-1531.99</v>
      </c>
      <c r="P1425" s="101" t="n">
        <v>-6519.56</v>
      </c>
      <c r="Q1425" s="101" t="n">
        <v>-11163.01</v>
      </c>
      <c r="R1425" s="101"/>
      <c r="S1425" s="101"/>
      <c r="T1425" s="101"/>
      <c r="U1425" s="101"/>
      <c r="V1425" s="101"/>
      <c r="W1425" s="101"/>
      <c r="X1425" s="101"/>
      <c r="Y1425" s="101"/>
      <c r="Z1425" s="101"/>
      <c r="AA1425" s="101"/>
    </row>
    <row r="1426" customFormat="false" ht="15.75" hidden="false" customHeight="true" outlineLevel="0" collapsed="false">
      <c r="A1426" s="101"/>
      <c r="B1426" s="101" t="n">
        <v>17</v>
      </c>
      <c r="C1426" s="101" t="n">
        <v>70</v>
      </c>
      <c r="D1426" s="101" t="n">
        <v>53</v>
      </c>
      <c r="E1426" s="101" t="n">
        <v>123</v>
      </c>
      <c r="F1426" s="101" t="s">
        <v>274</v>
      </c>
      <c r="G1426" s="101" t="str">
        <f aca="false">E1426&amp;""&amp;F1426</f>
        <v>123I</v>
      </c>
      <c r="H1426" s="101" t="n">
        <v>-87943.711</v>
      </c>
      <c r="I1426" s="101" t="n">
        <v>9934.59</v>
      </c>
      <c r="J1426" s="101" t="n">
        <v>4918.24</v>
      </c>
      <c r="K1426" s="101" t="n">
        <v>17834.71</v>
      </c>
      <c r="L1426" s="101" t="n">
        <v>12923.08</v>
      </c>
      <c r="M1426" s="101" t="n">
        <v>-2695.017</v>
      </c>
      <c r="N1426" s="101" t="n">
        <v>-6900.07</v>
      </c>
      <c r="O1426" s="101" t="n">
        <v>-894.41</v>
      </c>
      <c r="P1426" s="101" t="n">
        <v>-6899.06</v>
      </c>
      <c r="Q1426" s="101" t="n">
        <v>-10660.05</v>
      </c>
      <c r="R1426" s="101"/>
      <c r="S1426" s="101"/>
      <c r="T1426" s="101"/>
      <c r="U1426" s="101"/>
      <c r="V1426" s="101"/>
      <c r="W1426" s="101"/>
      <c r="X1426" s="101"/>
      <c r="Y1426" s="101"/>
      <c r="Z1426" s="101"/>
      <c r="AA1426" s="101"/>
    </row>
    <row r="1427" customFormat="false" ht="15.75" hidden="false" customHeight="true" outlineLevel="0" collapsed="false">
      <c r="A1427" s="101"/>
      <c r="B1427" s="101" t="n">
        <v>15</v>
      </c>
      <c r="C1427" s="101" t="n">
        <v>69</v>
      </c>
      <c r="D1427" s="101" t="n">
        <v>54</v>
      </c>
      <c r="E1427" s="101" t="n">
        <v>123</v>
      </c>
      <c r="F1427" s="101" t="s">
        <v>275</v>
      </c>
      <c r="G1427" s="101" t="str">
        <f aca="false">E1427&amp;""&amp;F1427</f>
        <v>123Xe</v>
      </c>
      <c r="H1427" s="101" t="n">
        <v>-85248.694</v>
      </c>
      <c r="I1427" s="101" t="n">
        <v>7965.03</v>
      </c>
      <c r="J1427" s="101" t="n">
        <v>6457.22</v>
      </c>
      <c r="K1427" s="101" t="n">
        <v>18910.34</v>
      </c>
      <c r="L1427" s="101" t="n">
        <v>11282.37</v>
      </c>
      <c r="M1427" s="101" t="n">
        <v>-4205.048</v>
      </c>
      <c r="N1427" s="101" t="n">
        <v>-9593.74</v>
      </c>
      <c r="O1427" s="101" t="n">
        <v>-492.39</v>
      </c>
      <c r="P1427" s="101" t="n">
        <v>-2223.22</v>
      </c>
      <c r="Q1427" s="101" t="n">
        <v>-15175.25</v>
      </c>
      <c r="R1427" s="101"/>
      <c r="S1427" s="101"/>
      <c r="T1427" s="101"/>
      <c r="U1427" s="101"/>
      <c r="V1427" s="101"/>
      <c r="W1427" s="101"/>
      <c r="X1427" s="101"/>
      <c r="Y1427" s="101"/>
      <c r="Z1427" s="101"/>
      <c r="AA1427" s="101"/>
    </row>
    <row r="1428" customFormat="false" ht="15.75" hidden="false" customHeight="true" outlineLevel="0" collapsed="false">
      <c r="A1428" s="101"/>
      <c r="B1428" s="101" t="n">
        <v>13</v>
      </c>
      <c r="C1428" s="101" t="n">
        <v>68</v>
      </c>
      <c r="D1428" s="101" t="n">
        <v>55</v>
      </c>
      <c r="E1428" s="101" t="n">
        <v>123</v>
      </c>
      <c r="F1428" s="101" t="s">
        <v>276</v>
      </c>
      <c r="G1428" s="101" t="str">
        <f aca="false">E1428&amp;""&amp;F1428</f>
        <v>123Cs</v>
      </c>
      <c r="H1428" s="101" t="n">
        <v>-81043.645</v>
      </c>
      <c r="I1428" s="101" t="n">
        <v>10970.2</v>
      </c>
      <c r="J1428" s="101" t="n">
        <v>2977.64</v>
      </c>
      <c r="K1428" s="101" t="n">
        <v>20083.95</v>
      </c>
      <c r="L1428" s="101" t="n">
        <v>9369.95</v>
      </c>
      <c r="M1428" s="101" t="n">
        <v>-5388.693</v>
      </c>
      <c r="N1428" s="101" t="n">
        <v>-12393.01</v>
      </c>
      <c r="O1428" s="101" t="n">
        <v>296.97</v>
      </c>
      <c r="P1428" s="101" t="n">
        <v>-2252.18</v>
      </c>
      <c r="Q1428" s="101" t="n">
        <v>-14506.02</v>
      </c>
      <c r="R1428" s="101"/>
      <c r="S1428" s="101"/>
      <c r="T1428" s="101"/>
      <c r="U1428" s="101"/>
      <c r="V1428" s="101"/>
      <c r="W1428" s="101"/>
      <c r="X1428" s="101"/>
      <c r="Y1428" s="101"/>
      <c r="Z1428" s="101"/>
      <c r="AA1428" s="101"/>
    </row>
    <row r="1429" customFormat="false" ht="15.75" hidden="false" customHeight="true" outlineLevel="0" collapsed="false">
      <c r="A1429" s="101"/>
      <c r="B1429" s="101" t="n">
        <v>11</v>
      </c>
      <c r="C1429" s="101" t="n">
        <v>67</v>
      </c>
      <c r="D1429" s="101" t="n">
        <v>56</v>
      </c>
      <c r="E1429" s="101" t="n">
        <v>123</v>
      </c>
      <c r="F1429" s="101" t="s">
        <v>277</v>
      </c>
      <c r="G1429" s="101" t="str">
        <f aca="false">E1429&amp;""&amp;F1429</f>
        <v>123Ba</v>
      </c>
      <c r="H1429" s="101" t="n">
        <v>-75654.952</v>
      </c>
      <c r="I1429" s="101" t="n">
        <v>9117.33</v>
      </c>
      <c r="J1429" s="101" t="n">
        <v>4799.16</v>
      </c>
      <c r="K1429" s="101" t="n">
        <v>21052.75</v>
      </c>
      <c r="L1429" s="101" t="n">
        <v>7751.91</v>
      </c>
      <c r="M1429" s="101" t="n">
        <v>-7004.01</v>
      </c>
      <c r="N1429" s="101" t="n">
        <v>-15369.01</v>
      </c>
      <c r="O1429" s="101" t="n">
        <v>714.54</v>
      </c>
      <c r="P1429" s="101" t="n">
        <v>2411.05</v>
      </c>
      <c r="Q1429" s="101" t="n">
        <v>-19183.01</v>
      </c>
      <c r="R1429" s="101"/>
      <c r="S1429" s="101"/>
      <c r="T1429" s="101"/>
      <c r="U1429" s="101"/>
      <c r="V1429" s="101"/>
      <c r="W1429" s="101"/>
      <c r="X1429" s="101"/>
      <c r="Y1429" s="101"/>
      <c r="Z1429" s="101"/>
      <c r="AA1429" s="101"/>
    </row>
    <row r="1430" customFormat="false" ht="15.75" hidden="false" customHeight="true" outlineLevel="0" collapsed="false">
      <c r="A1430" s="101"/>
      <c r="B1430" s="101" t="n">
        <v>9</v>
      </c>
      <c r="C1430" s="101" t="n">
        <v>66</v>
      </c>
      <c r="D1430" s="101" t="n">
        <v>57</v>
      </c>
      <c r="E1430" s="101" t="n">
        <v>123</v>
      </c>
      <c r="F1430" s="101" t="s">
        <v>278</v>
      </c>
      <c r="G1430" s="101" t="str">
        <f aca="false">E1430&amp;""&amp;F1430</f>
        <v>123La</v>
      </c>
      <c r="H1430" s="101" t="n">
        <v>-68651.01</v>
      </c>
      <c r="I1430" s="101" t="n">
        <v>12179.01</v>
      </c>
      <c r="J1430" s="101" t="n">
        <v>1331.01</v>
      </c>
      <c r="K1430" s="101" t="n">
        <v>22523.01</v>
      </c>
      <c r="L1430" s="101" t="n">
        <v>6127.01</v>
      </c>
      <c r="M1430" s="101" t="n">
        <v>-8365.01</v>
      </c>
      <c r="N1430" s="101" t="n">
        <v>-18313.01</v>
      </c>
      <c r="O1430" s="101" t="n">
        <v>1229.01</v>
      </c>
      <c r="P1430" s="101" t="n">
        <v>2205.01</v>
      </c>
      <c r="Q1430" s="101" t="n">
        <v>-18849.01</v>
      </c>
      <c r="R1430" s="101"/>
      <c r="S1430" s="101"/>
      <c r="T1430" s="101"/>
      <c r="U1430" s="101"/>
      <c r="V1430" s="101"/>
      <c r="W1430" s="101"/>
      <c r="X1430" s="101"/>
      <c r="Y1430" s="101"/>
      <c r="Z1430" s="101"/>
      <c r="AA1430" s="101"/>
    </row>
    <row r="1431" customFormat="false" ht="15.75" hidden="false" customHeight="true" outlineLevel="0" collapsed="false">
      <c r="A1431" s="101"/>
      <c r="B1431" s="101" t="n">
        <v>7</v>
      </c>
      <c r="C1431" s="101" t="n">
        <v>65</v>
      </c>
      <c r="D1431" s="101" t="n">
        <v>58</v>
      </c>
      <c r="E1431" s="101" t="n">
        <v>123</v>
      </c>
      <c r="F1431" s="101" t="s">
        <v>279</v>
      </c>
      <c r="G1431" s="101" t="str">
        <f aca="false">E1431&amp;""&amp;F1431</f>
        <v>123Ce</v>
      </c>
      <c r="H1431" s="101" t="n">
        <v>-60286.01</v>
      </c>
      <c r="I1431" s="101" t="n">
        <v>10484.01</v>
      </c>
      <c r="J1431" s="101" t="n">
        <v>3032.01</v>
      </c>
      <c r="K1431" s="101" t="n">
        <v>23660.01</v>
      </c>
      <c r="L1431" s="101" t="n">
        <v>4119.01</v>
      </c>
      <c r="M1431" s="101" t="n">
        <v>-9948.01</v>
      </c>
      <c r="N1431" s="101"/>
      <c r="O1431" s="101" t="n">
        <v>1879.01</v>
      </c>
      <c r="P1431" s="101" t="n">
        <v>7034.01</v>
      </c>
      <c r="Q1431" s="101" t="n">
        <v>-23413.01</v>
      </c>
      <c r="R1431" s="101"/>
      <c r="S1431" s="101"/>
      <c r="T1431" s="101"/>
      <c r="U1431" s="101"/>
      <c r="V1431" s="101"/>
      <c r="W1431" s="101"/>
      <c r="X1431" s="101"/>
      <c r="Y1431" s="101"/>
      <c r="Z1431" s="101"/>
      <c r="AA1431" s="101"/>
    </row>
    <row r="1432" customFormat="false" ht="15.75" hidden="false" customHeight="true" outlineLevel="0" collapsed="false">
      <c r="A1432" s="101"/>
      <c r="B1432" s="101" t="n">
        <v>5</v>
      </c>
      <c r="C1432" s="101" t="n">
        <v>64</v>
      </c>
      <c r="D1432" s="101" t="n">
        <v>59</v>
      </c>
      <c r="E1432" s="101" t="n">
        <v>123</v>
      </c>
      <c r="F1432" s="101" t="s">
        <v>280</v>
      </c>
      <c r="G1432" s="101" t="str">
        <f aca="false">E1432&amp;""&amp;F1432</f>
        <v>123Pr</v>
      </c>
      <c r="H1432" s="101" t="n">
        <v>-50338.01</v>
      </c>
      <c r="I1432" s="101" t="n">
        <v>13465.01</v>
      </c>
      <c r="J1432" s="101" t="n">
        <v>-247.01</v>
      </c>
      <c r="K1432" s="101" t="n">
        <v>24861.01</v>
      </c>
      <c r="L1432" s="101" t="n">
        <v>2646.01</v>
      </c>
      <c r="M1432" s="101"/>
      <c r="N1432" s="101"/>
      <c r="O1432" s="101" t="n">
        <v>2205.01</v>
      </c>
      <c r="P1432" s="101" t="n">
        <v>6916.01</v>
      </c>
      <c r="Q1432" s="101"/>
      <c r="R1432" s="101"/>
      <c r="S1432" s="101"/>
      <c r="T1432" s="101"/>
      <c r="U1432" s="101"/>
      <c r="V1432" s="101"/>
      <c r="W1432" s="101"/>
      <c r="X1432" s="101"/>
      <c r="Y1432" s="101"/>
      <c r="Z1432" s="101"/>
      <c r="AA1432" s="101"/>
    </row>
    <row r="1433" customFormat="false" ht="15.75" hidden="false" customHeight="true" outlineLevel="0" collapsed="false">
      <c r="A1433" s="101"/>
      <c r="B1433" s="101" t="n">
        <v>36</v>
      </c>
      <c r="C1433" s="101" t="n">
        <v>80</v>
      </c>
      <c r="D1433" s="101" t="n">
        <v>44</v>
      </c>
      <c r="E1433" s="101" t="n">
        <v>124</v>
      </c>
      <c r="F1433" s="101" t="s">
        <v>266</v>
      </c>
      <c r="G1433" s="101" t="str">
        <f aca="false">E1433&amp;""&amp;F1433</f>
        <v>124Ru</v>
      </c>
      <c r="H1433" s="101" t="n">
        <v>-34419.01</v>
      </c>
      <c r="I1433" s="101" t="n">
        <v>5128.01</v>
      </c>
      <c r="J1433" s="101"/>
      <c r="K1433" s="101" t="n">
        <v>8150.01</v>
      </c>
      <c r="L1433" s="101"/>
      <c r="M1433" s="101" t="n">
        <v>10749.01</v>
      </c>
      <c r="N1433" s="101" t="n">
        <v>24135.01</v>
      </c>
      <c r="O1433" s="101"/>
      <c r="P1433" s="101"/>
      <c r="Q1433" s="101" t="n">
        <v>7019.01</v>
      </c>
      <c r="R1433" s="101"/>
      <c r="S1433" s="101"/>
      <c r="T1433" s="101"/>
      <c r="U1433" s="101"/>
      <c r="V1433" s="101"/>
      <c r="W1433" s="101"/>
      <c r="X1433" s="101"/>
      <c r="Y1433" s="101"/>
      <c r="Z1433" s="101"/>
      <c r="AA1433" s="101"/>
    </row>
    <row r="1434" customFormat="false" ht="15.75" hidden="false" customHeight="true" outlineLevel="0" collapsed="false">
      <c r="A1434" s="101"/>
      <c r="B1434" s="101" t="n">
        <v>34</v>
      </c>
      <c r="C1434" s="101" t="n">
        <v>79</v>
      </c>
      <c r="D1434" s="101" t="n">
        <v>45</v>
      </c>
      <c r="E1434" s="101" t="n">
        <v>124</v>
      </c>
      <c r="F1434" s="101" t="s">
        <v>267</v>
      </c>
      <c r="G1434" s="101" t="str">
        <f aca="false">E1434&amp;""&amp;F1434</f>
        <v>124Rh</v>
      </c>
      <c r="H1434" s="101" t="n">
        <v>-45168.01</v>
      </c>
      <c r="I1434" s="101" t="n">
        <v>3731.01</v>
      </c>
      <c r="J1434" s="101" t="n">
        <v>15095.01</v>
      </c>
      <c r="K1434" s="101" t="n">
        <v>9138.01</v>
      </c>
      <c r="L1434" s="101"/>
      <c r="M1434" s="101" t="n">
        <v>13386.01</v>
      </c>
      <c r="N1434" s="101" t="n">
        <v>21032.01</v>
      </c>
      <c r="O1434" s="101" t="n">
        <v>-12075.01</v>
      </c>
      <c r="P1434" s="101"/>
      <c r="Q1434" s="101" t="n">
        <v>7177.01</v>
      </c>
      <c r="R1434" s="101"/>
      <c r="S1434" s="101"/>
      <c r="T1434" s="101"/>
      <c r="U1434" s="101"/>
      <c r="V1434" s="101"/>
      <c r="W1434" s="101"/>
      <c r="X1434" s="101"/>
      <c r="Y1434" s="101"/>
      <c r="Z1434" s="101"/>
      <c r="AA1434" s="101"/>
    </row>
    <row r="1435" customFormat="false" ht="15.75" hidden="false" customHeight="true" outlineLevel="0" collapsed="false">
      <c r="A1435" s="101"/>
      <c r="B1435" s="101" t="n">
        <v>32</v>
      </c>
      <c r="C1435" s="101" t="n">
        <v>78</v>
      </c>
      <c r="D1435" s="101" t="n">
        <v>46</v>
      </c>
      <c r="E1435" s="101" t="n">
        <v>124</v>
      </c>
      <c r="F1435" s="101" t="s">
        <v>268</v>
      </c>
      <c r="G1435" s="101" t="str">
        <f aca="false">E1435&amp;""&amp;F1435</f>
        <v>124Pd</v>
      </c>
      <c r="H1435" s="101" t="n">
        <v>-58554.01</v>
      </c>
      <c r="I1435" s="101" t="n">
        <v>6208.01</v>
      </c>
      <c r="J1435" s="101" t="n">
        <v>16334.01</v>
      </c>
      <c r="K1435" s="101" t="n">
        <v>10080.01</v>
      </c>
      <c r="L1435" s="101" t="n">
        <v>30721.01</v>
      </c>
      <c r="M1435" s="101" t="n">
        <v>7646.01</v>
      </c>
      <c r="N1435" s="101" t="n">
        <v>18148.01</v>
      </c>
      <c r="O1435" s="101" t="n">
        <v>-10967.01</v>
      </c>
      <c r="P1435" s="101" t="n">
        <v>-28480.01</v>
      </c>
      <c r="Q1435" s="101" t="n">
        <v>2923.01</v>
      </c>
      <c r="R1435" s="101"/>
      <c r="S1435" s="101"/>
      <c r="T1435" s="101"/>
      <c r="U1435" s="101"/>
      <c r="V1435" s="101"/>
      <c r="W1435" s="101"/>
      <c r="X1435" s="101"/>
      <c r="Y1435" s="101"/>
      <c r="Z1435" s="101"/>
      <c r="AA1435" s="101"/>
    </row>
    <row r="1436" customFormat="false" ht="15.75" hidden="false" customHeight="true" outlineLevel="0" collapsed="false">
      <c r="A1436" s="101"/>
      <c r="B1436" s="101" t="n">
        <v>30</v>
      </c>
      <c r="C1436" s="101" t="n">
        <v>77</v>
      </c>
      <c r="D1436" s="101" t="n">
        <v>47</v>
      </c>
      <c r="E1436" s="101" t="n">
        <v>124</v>
      </c>
      <c r="F1436" s="101" t="s">
        <v>269</v>
      </c>
      <c r="G1436" s="101" t="str">
        <f aca="false">E1436&amp;""&amp;F1436</f>
        <v>124Ag</v>
      </c>
      <c r="H1436" s="101" t="n">
        <v>-66200.133</v>
      </c>
      <c r="I1436" s="101" t="n">
        <v>4723.37</v>
      </c>
      <c r="J1436" s="101" t="n">
        <v>13072.01</v>
      </c>
      <c r="K1436" s="101" t="n">
        <v>11236.66</v>
      </c>
      <c r="L1436" s="101" t="n">
        <v>28605.01</v>
      </c>
      <c r="M1436" s="101" t="n">
        <v>10501.538</v>
      </c>
      <c r="N1436" s="101" t="n">
        <v>14670.08</v>
      </c>
      <c r="O1436" s="101" t="n">
        <v>-9811.01</v>
      </c>
      <c r="P1436" s="101" t="n">
        <v>-23980.01</v>
      </c>
      <c r="Q1436" s="101" t="n">
        <v>3142.73</v>
      </c>
      <c r="R1436" s="101"/>
      <c r="S1436" s="101"/>
      <c r="T1436" s="101"/>
      <c r="U1436" s="101"/>
      <c r="V1436" s="101"/>
      <c r="W1436" s="101"/>
      <c r="X1436" s="101"/>
      <c r="Y1436" s="101"/>
      <c r="Z1436" s="101"/>
      <c r="AA1436" s="101"/>
    </row>
    <row r="1437" customFormat="false" ht="15.75" hidden="false" customHeight="true" outlineLevel="0" collapsed="false">
      <c r="A1437" s="101"/>
      <c r="B1437" s="101" t="n">
        <v>28</v>
      </c>
      <c r="C1437" s="101" t="n">
        <v>76</v>
      </c>
      <c r="D1437" s="101" t="n">
        <v>48</v>
      </c>
      <c r="E1437" s="101" t="n">
        <v>124</v>
      </c>
      <c r="F1437" s="101" t="s">
        <v>270</v>
      </c>
      <c r="G1437" s="101" t="str">
        <f aca="false">E1437&amp;""&amp;F1437</f>
        <v>124Cd</v>
      </c>
      <c r="H1437" s="101" t="n">
        <v>-76701.671</v>
      </c>
      <c r="I1437" s="101" t="n">
        <v>7358.81</v>
      </c>
      <c r="J1437" s="101" t="n">
        <v>14442.56</v>
      </c>
      <c r="K1437" s="101" t="n">
        <v>12231.93</v>
      </c>
      <c r="L1437" s="101" t="n">
        <v>26663.45</v>
      </c>
      <c r="M1437" s="101" t="n">
        <v>4168.546</v>
      </c>
      <c r="N1437" s="101" t="n">
        <v>11532.57</v>
      </c>
      <c r="O1437" s="101" t="n">
        <v>-8846.38</v>
      </c>
      <c r="P1437" s="101" t="n">
        <v>-23574.01</v>
      </c>
      <c r="Q1437" s="101" t="n">
        <v>-1342.53</v>
      </c>
      <c r="R1437" s="101"/>
      <c r="S1437" s="101"/>
      <c r="T1437" s="101"/>
      <c r="U1437" s="101"/>
      <c r="V1437" s="101"/>
      <c r="W1437" s="101"/>
      <c r="X1437" s="101"/>
      <c r="Y1437" s="101"/>
      <c r="Z1437" s="101"/>
      <c r="AA1437" s="101"/>
    </row>
    <row r="1438" customFormat="false" ht="15.75" hidden="false" customHeight="true" outlineLevel="0" collapsed="false">
      <c r="A1438" s="101"/>
      <c r="B1438" s="101" t="n">
        <v>26</v>
      </c>
      <c r="C1438" s="101" t="n">
        <v>75</v>
      </c>
      <c r="D1438" s="101" t="n">
        <v>49</v>
      </c>
      <c r="E1438" s="101" t="n">
        <v>124</v>
      </c>
      <c r="F1438" s="101" t="s">
        <v>271</v>
      </c>
      <c r="G1438" s="101" t="str">
        <f aca="false">E1438&amp;""&amp;F1438</f>
        <v>124In</v>
      </c>
      <c r="H1438" s="101" t="n">
        <v>-80870.217</v>
      </c>
      <c r="I1438" s="101" t="n">
        <v>5511.08</v>
      </c>
      <c r="J1438" s="101" t="n">
        <v>10745.01</v>
      </c>
      <c r="K1438" s="101" t="n">
        <v>13439.9</v>
      </c>
      <c r="L1438" s="101" t="n">
        <v>24342.05</v>
      </c>
      <c r="M1438" s="101" t="n">
        <v>7364.02</v>
      </c>
      <c r="N1438" s="101" t="n">
        <v>6750.79</v>
      </c>
      <c r="O1438" s="101" t="n">
        <v>-7643.63</v>
      </c>
      <c r="P1438" s="101" t="n">
        <v>-18611.11</v>
      </c>
      <c r="Q1438" s="101" t="n">
        <v>-1125.14</v>
      </c>
      <c r="R1438" s="101"/>
      <c r="S1438" s="101"/>
      <c r="T1438" s="101"/>
      <c r="U1438" s="101"/>
      <c r="V1438" s="101"/>
      <c r="W1438" s="101"/>
      <c r="X1438" s="101"/>
      <c r="Y1438" s="101"/>
      <c r="Z1438" s="101"/>
      <c r="AA1438" s="101"/>
    </row>
    <row r="1439" customFormat="false" ht="15.75" hidden="false" customHeight="true" outlineLevel="0" collapsed="false">
      <c r="A1439" s="101"/>
      <c r="B1439" s="101" t="n">
        <v>24</v>
      </c>
      <c r="C1439" s="101" t="n">
        <v>74</v>
      </c>
      <c r="D1439" s="101" t="n">
        <v>50</v>
      </c>
      <c r="E1439" s="101" t="n">
        <v>124</v>
      </c>
      <c r="F1439" s="101" t="s">
        <v>214</v>
      </c>
      <c r="G1439" s="101" t="str">
        <f aca="false">E1439&amp;""&amp;F1439</f>
        <v>124Sn</v>
      </c>
      <c r="H1439" s="101" t="n">
        <v>-88234.237</v>
      </c>
      <c r="I1439" s="101" t="n">
        <v>8489.16</v>
      </c>
      <c r="J1439" s="101" t="n">
        <v>12092.75</v>
      </c>
      <c r="K1439" s="101" t="n">
        <v>14435.33</v>
      </c>
      <c r="L1439" s="101" t="n">
        <v>22199.81</v>
      </c>
      <c r="M1439" s="101" t="n">
        <v>-613.233</v>
      </c>
      <c r="N1439" s="101" t="n">
        <v>2291.07</v>
      </c>
      <c r="O1439" s="101" t="n">
        <v>-6701.8</v>
      </c>
      <c r="P1439" s="101" t="n">
        <v>-18109.03</v>
      </c>
      <c r="Q1439" s="101" t="n">
        <v>-7080.73</v>
      </c>
      <c r="R1439" s="101"/>
      <c r="S1439" s="101"/>
      <c r="T1439" s="101"/>
      <c r="U1439" s="101"/>
      <c r="V1439" s="101"/>
      <c r="W1439" s="101"/>
      <c r="X1439" s="101"/>
      <c r="Y1439" s="101"/>
      <c r="Z1439" s="101"/>
      <c r="AA1439" s="101"/>
    </row>
    <row r="1440" customFormat="false" ht="15.75" hidden="false" customHeight="true" outlineLevel="0" collapsed="false">
      <c r="A1440" s="101"/>
      <c r="B1440" s="101" t="n">
        <v>22</v>
      </c>
      <c r="C1440" s="101" t="n">
        <v>73</v>
      </c>
      <c r="D1440" s="101" t="n">
        <v>51</v>
      </c>
      <c r="E1440" s="101" t="n">
        <v>124</v>
      </c>
      <c r="F1440" s="101" t="s">
        <v>272</v>
      </c>
      <c r="G1440" s="101" t="str">
        <f aca="false">E1440&amp;""&amp;F1440</f>
        <v>124Sb</v>
      </c>
      <c r="H1440" s="101" t="n">
        <v>-87621.004</v>
      </c>
      <c r="I1440" s="101" t="n">
        <v>6467.5</v>
      </c>
      <c r="J1440" s="101" t="n">
        <v>7093.58</v>
      </c>
      <c r="K1440" s="101" t="n">
        <v>15430.01</v>
      </c>
      <c r="L1440" s="101" t="n">
        <v>18625.99</v>
      </c>
      <c r="M1440" s="101" t="n">
        <v>2904.299</v>
      </c>
      <c r="N1440" s="101" t="n">
        <v>-255.29</v>
      </c>
      <c r="O1440" s="101" t="n">
        <v>-4317.33</v>
      </c>
      <c r="P1440" s="101" t="n">
        <v>-11479.52</v>
      </c>
      <c r="Q1440" s="101" t="n">
        <v>-6520.18</v>
      </c>
      <c r="R1440" s="101"/>
      <c r="S1440" s="101"/>
      <c r="T1440" s="101"/>
      <c r="U1440" s="101"/>
      <c r="V1440" s="101"/>
      <c r="W1440" s="101"/>
      <c r="X1440" s="101"/>
      <c r="Y1440" s="101"/>
      <c r="Z1440" s="101"/>
      <c r="AA1440" s="101"/>
    </row>
    <row r="1441" customFormat="false" ht="15.75" hidden="false" customHeight="true" outlineLevel="0" collapsed="false">
      <c r="A1441" s="101"/>
      <c r="B1441" s="101" t="n">
        <v>20</v>
      </c>
      <c r="C1441" s="101" t="n">
        <v>72</v>
      </c>
      <c r="D1441" s="101" t="n">
        <v>52</v>
      </c>
      <c r="E1441" s="101" t="n">
        <v>124</v>
      </c>
      <c r="F1441" s="101" t="s">
        <v>273</v>
      </c>
      <c r="G1441" s="101" t="str">
        <f aca="false">E1441&amp;""&amp;F1441</f>
        <v>124Te</v>
      </c>
      <c r="H1441" s="101" t="n">
        <v>-90525.302</v>
      </c>
      <c r="I1441" s="101" t="n">
        <v>9424.48</v>
      </c>
      <c r="J1441" s="101" t="n">
        <v>8589.45</v>
      </c>
      <c r="K1441" s="101" t="n">
        <v>16353.5</v>
      </c>
      <c r="L1441" s="101" t="n">
        <v>15161.7</v>
      </c>
      <c r="M1441" s="101" t="n">
        <v>-3159.587</v>
      </c>
      <c r="N1441" s="101" t="n">
        <v>-2864.25</v>
      </c>
      <c r="O1441" s="101" t="n">
        <v>-1851.63</v>
      </c>
      <c r="P1441" s="101" t="n">
        <v>-9997.88</v>
      </c>
      <c r="Q1441" s="101" t="n">
        <v>-10652.91</v>
      </c>
      <c r="R1441" s="101"/>
      <c r="S1441" s="101"/>
      <c r="T1441" s="101"/>
      <c r="U1441" s="101"/>
      <c r="V1441" s="101"/>
      <c r="W1441" s="101"/>
      <c r="X1441" s="101"/>
      <c r="Y1441" s="101"/>
      <c r="Z1441" s="101"/>
      <c r="AA1441" s="101"/>
    </row>
    <row r="1442" customFormat="false" ht="15.75" hidden="false" customHeight="true" outlineLevel="0" collapsed="false">
      <c r="A1442" s="101"/>
      <c r="B1442" s="101" t="n">
        <v>18</v>
      </c>
      <c r="C1442" s="101" t="n">
        <v>71</v>
      </c>
      <c r="D1442" s="101" t="n">
        <v>53</v>
      </c>
      <c r="E1442" s="101" t="n">
        <v>124</v>
      </c>
      <c r="F1442" s="101" t="s">
        <v>274</v>
      </c>
      <c r="G1442" s="101" t="str">
        <f aca="false">E1442&amp;""&amp;F1442</f>
        <v>124I</v>
      </c>
      <c r="H1442" s="101" t="n">
        <v>-87365.715</v>
      </c>
      <c r="I1442" s="101" t="n">
        <v>7493.32</v>
      </c>
      <c r="J1442" s="101" t="n">
        <v>5482.55</v>
      </c>
      <c r="K1442" s="101" t="n">
        <v>17427.91</v>
      </c>
      <c r="L1442" s="101" t="n">
        <v>13610.03</v>
      </c>
      <c r="M1442" s="101" t="n">
        <v>295.337</v>
      </c>
      <c r="N1442" s="101" t="n">
        <v>-5634.38</v>
      </c>
      <c r="O1442" s="101" t="n">
        <v>-1372.65</v>
      </c>
      <c r="P1442" s="101" t="n">
        <v>-5429.86</v>
      </c>
      <c r="Q1442" s="101" t="n">
        <v>-10188.34</v>
      </c>
      <c r="R1442" s="101"/>
      <c r="S1442" s="101"/>
      <c r="T1442" s="101"/>
      <c r="U1442" s="101"/>
      <c r="V1442" s="101"/>
      <c r="W1442" s="101"/>
      <c r="X1442" s="101"/>
      <c r="Y1442" s="101"/>
      <c r="Z1442" s="101"/>
      <c r="AA1442" s="101"/>
    </row>
    <row r="1443" customFormat="false" ht="15.75" hidden="false" customHeight="true" outlineLevel="0" collapsed="false">
      <c r="A1443" s="101"/>
      <c r="B1443" s="101" t="n">
        <v>16</v>
      </c>
      <c r="C1443" s="101" t="n">
        <v>70</v>
      </c>
      <c r="D1443" s="101" t="n">
        <v>54</v>
      </c>
      <c r="E1443" s="101" t="n">
        <v>124</v>
      </c>
      <c r="F1443" s="101" t="s">
        <v>275</v>
      </c>
      <c r="G1443" s="101" t="str">
        <f aca="false">E1443&amp;""&amp;F1443</f>
        <v>124Xe</v>
      </c>
      <c r="H1443" s="101" t="n">
        <v>-87661.052</v>
      </c>
      <c r="I1443" s="101" t="n">
        <v>10483.68</v>
      </c>
      <c r="J1443" s="101" t="n">
        <v>7006.31</v>
      </c>
      <c r="K1443" s="101" t="n">
        <v>18448.71</v>
      </c>
      <c r="L1443" s="101" t="n">
        <v>11924.55</v>
      </c>
      <c r="M1443" s="101" t="n">
        <v>-5929.718</v>
      </c>
      <c r="N1443" s="101" t="n">
        <v>-8571.28</v>
      </c>
      <c r="O1443" s="101" t="n">
        <v>-717.78</v>
      </c>
      <c r="P1443" s="101" t="n">
        <v>-5777.89</v>
      </c>
      <c r="Q1443" s="101" t="n">
        <v>-14688.72</v>
      </c>
      <c r="R1443" s="101"/>
      <c r="S1443" s="101"/>
      <c r="T1443" s="101"/>
      <c r="U1443" s="101"/>
      <c r="V1443" s="101"/>
      <c r="W1443" s="101"/>
      <c r="X1443" s="101"/>
      <c r="Y1443" s="101"/>
      <c r="Z1443" s="101"/>
      <c r="AA1443" s="101"/>
    </row>
    <row r="1444" customFormat="false" ht="15.75" hidden="false" customHeight="true" outlineLevel="0" collapsed="false">
      <c r="A1444" s="101"/>
      <c r="B1444" s="101" t="n">
        <v>14</v>
      </c>
      <c r="C1444" s="101" t="n">
        <v>69</v>
      </c>
      <c r="D1444" s="101" t="n">
        <v>55</v>
      </c>
      <c r="E1444" s="101" t="n">
        <v>124</v>
      </c>
      <c r="F1444" s="101" t="s">
        <v>276</v>
      </c>
      <c r="G1444" s="101" t="str">
        <f aca="false">E1444&amp;""&amp;F1444</f>
        <v>124Cs</v>
      </c>
      <c r="H1444" s="101" t="n">
        <v>-81731.334</v>
      </c>
      <c r="I1444" s="101" t="n">
        <v>8759.01</v>
      </c>
      <c r="J1444" s="101" t="n">
        <v>3771.61</v>
      </c>
      <c r="K1444" s="101" t="n">
        <v>19729.21</v>
      </c>
      <c r="L1444" s="101" t="n">
        <v>10228.84</v>
      </c>
      <c r="M1444" s="101" t="n">
        <v>-2641.56</v>
      </c>
      <c r="N1444" s="101" t="n">
        <v>-11472.72</v>
      </c>
      <c r="O1444" s="101" t="n">
        <v>-403.06</v>
      </c>
      <c r="P1444" s="101" t="n">
        <v>-1076.59</v>
      </c>
      <c r="Q1444" s="101" t="n">
        <v>-14147.7</v>
      </c>
      <c r="R1444" s="101"/>
      <c r="S1444" s="101"/>
      <c r="T1444" s="101"/>
      <c r="U1444" s="101"/>
      <c r="V1444" s="101"/>
      <c r="W1444" s="101"/>
      <c r="X1444" s="101"/>
      <c r="Y1444" s="101"/>
      <c r="Z1444" s="101"/>
      <c r="AA1444" s="101"/>
    </row>
    <row r="1445" customFormat="false" ht="15.75" hidden="false" customHeight="true" outlineLevel="0" collapsed="false">
      <c r="A1445" s="101"/>
      <c r="B1445" s="101" t="n">
        <v>12</v>
      </c>
      <c r="C1445" s="101" t="n">
        <v>68</v>
      </c>
      <c r="D1445" s="101" t="n">
        <v>56</v>
      </c>
      <c r="E1445" s="101" t="n">
        <v>124</v>
      </c>
      <c r="F1445" s="101" t="s">
        <v>277</v>
      </c>
      <c r="G1445" s="101" t="str">
        <f aca="false">E1445&amp;""&amp;F1445</f>
        <v>124Ba</v>
      </c>
      <c r="H1445" s="101" t="n">
        <v>-79089.775</v>
      </c>
      <c r="I1445" s="101" t="n">
        <v>11506.14</v>
      </c>
      <c r="J1445" s="101" t="n">
        <v>5335.1</v>
      </c>
      <c r="K1445" s="101" t="n">
        <v>20623.47</v>
      </c>
      <c r="L1445" s="101" t="n">
        <v>8312.74</v>
      </c>
      <c r="M1445" s="101" t="n">
        <v>-8831.165</v>
      </c>
      <c r="N1445" s="101" t="n">
        <v>-14174.01</v>
      </c>
      <c r="O1445" s="101" t="n">
        <v>657.73</v>
      </c>
      <c r="P1445" s="101" t="n">
        <v>-1130.05</v>
      </c>
      <c r="Q1445" s="101" t="n">
        <v>-18510.01</v>
      </c>
      <c r="R1445" s="101"/>
      <c r="S1445" s="101"/>
      <c r="T1445" s="101"/>
      <c r="U1445" s="101"/>
      <c r="V1445" s="101"/>
      <c r="W1445" s="101"/>
      <c r="X1445" s="101"/>
      <c r="Y1445" s="101"/>
      <c r="Z1445" s="101"/>
      <c r="AA1445" s="101"/>
    </row>
    <row r="1446" customFormat="false" ht="15.75" hidden="false" customHeight="true" outlineLevel="0" collapsed="false">
      <c r="A1446" s="101"/>
      <c r="B1446" s="101" t="n">
        <v>10</v>
      </c>
      <c r="C1446" s="101" t="n">
        <v>67</v>
      </c>
      <c r="D1446" s="101" t="n">
        <v>57</v>
      </c>
      <c r="E1446" s="101" t="n">
        <v>124</v>
      </c>
      <c r="F1446" s="101" t="s">
        <v>278</v>
      </c>
      <c r="G1446" s="101" t="str">
        <f aca="false">E1446&amp;""&amp;F1446</f>
        <v>124La</v>
      </c>
      <c r="H1446" s="101" t="n">
        <v>-70258.61</v>
      </c>
      <c r="I1446" s="101" t="n">
        <v>9679.01</v>
      </c>
      <c r="J1446" s="101" t="n">
        <v>1892.63</v>
      </c>
      <c r="K1446" s="101" t="n">
        <v>21858.01</v>
      </c>
      <c r="L1446" s="101" t="n">
        <v>6691.79</v>
      </c>
      <c r="M1446" s="101" t="n">
        <v>-5343.01</v>
      </c>
      <c r="N1446" s="101" t="n">
        <v>-17108.01</v>
      </c>
      <c r="O1446" s="101" t="n">
        <v>1205.11</v>
      </c>
      <c r="P1446" s="101" t="n">
        <v>3496.07</v>
      </c>
      <c r="Q1446" s="101" t="n">
        <v>-18044.01</v>
      </c>
      <c r="R1446" s="101"/>
      <c r="S1446" s="101"/>
      <c r="T1446" s="101"/>
      <c r="U1446" s="101"/>
      <c r="V1446" s="101"/>
      <c r="W1446" s="101"/>
      <c r="X1446" s="101"/>
      <c r="Y1446" s="101"/>
      <c r="Z1446" s="101"/>
      <c r="AA1446" s="101"/>
    </row>
    <row r="1447" customFormat="false" ht="15.75" hidden="false" customHeight="true" outlineLevel="0" collapsed="false">
      <c r="A1447" s="101"/>
      <c r="B1447" s="101" t="n">
        <v>8</v>
      </c>
      <c r="C1447" s="101" t="n">
        <v>66</v>
      </c>
      <c r="D1447" s="101" t="n">
        <v>58</v>
      </c>
      <c r="E1447" s="101" t="n">
        <v>124</v>
      </c>
      <c r="F1447" s="101" t="s">
        <v>279</v>
      </c>
      <c r="G1447" s="101" t="str">
        <f aca="false">E1447&amp;""&amp;F1447</f>
        <v>124Ce</v>
      </c>
      <c r="H1447" s="101" t="n">
        <v>-64916.01</v>
      </c>
      <c r="I1447" s="101" t="n">
        <v>12701.01</v>
      </c>
      <c r="J1447" s="101" t="n">
        <v>3554.01</v>
      </c>
      <c r="K1447" s="101" t="n">
        <v>23185.01</v>
      </c>
      <c r="L1447" s="101" t="n">
        <v>4885.01</v>
      </c>
      <c r="M1447" s="101" t="n">
        <v>-11765.01</v>
      </c>
      <c r="N1447" s="101" t="n">
        <v>-20390.01</v>
      </c>
      <c r="O1447" s="101" t="n">
        <v>1548.01</v>
      </c>
      <c r="P1447" s="101" t="n">
        <v>3450.01</v>
      </c>
      <c r="Q1447" s="101" t="n">
        <v>-22649.01</v>
      </c>
      <c r="R1447" s="101"/>
      <c r="S1447" s="101"/>
      <c r="T1447" s="101"/>
      <c r="U1447" s="101"/>
      <c r="V1447" s="101"/>
      <c r="W1447" s="101"/>
      <c r="X1447" s="101"/>
      <c r="Y1447" s="101"/>
      <c r="Z1447" s="101"/>
      <c r="AA1447" s="101"/>
    </row>
    <row r="1448" customFormat="false" ht="15.75" hidden="false" customHeight="true" outlineLevel="0" collapsed="false">
      <c r="A1448" s="101"/>
      <c r="B1448" s="101" t="n">
        <v>6</v>
      </c>
      <c r="C1448" s="101" t="n">
        <v>65</v>
      </c>
      <c r="D1448" s="101" t="n">
        <v>59</v>
      </c>
      <c r="E1448" s="101" t="n">
        <v>124</v>
      </c>
      <c r="F1448" s="101" t="s">
        <v>280</v>
      </c>
      <c r="G1448" s="101" t="str">
        <f aca="false">E1448&amp;""&amp;F1448</f>
        <v>124Pr</v>
      </c>
      <c r="H1448" s="101" t="n">
        <v>-53151.01</v>
      </c>
      <c r="I1448" s="101" t="n">
        <v>10884.01</v>
      </c>
      <c r="J1448" s="101" t="n">
        <v>154.01</v>
      </c>
      <c r="K1448" s="101" t="n">
        <v>24349.01</v>
      </c>
      <c r="L1448" s="101" t="n">
        <v>3186.01</v>
      </c>
      <c r="M1448" s="101" t="n">
        <v>-8626.01</v>
      </c>
      <c r="N1448" s="101"/>
      <c r="O1448" s="101" t="n">
        <v>2111.01</v>
      </c>
      <c r="P1448" s="101" t="n">
        <v>8211.01</v>
      </c>
      <c r="Q1448" s="101"/>
      <c r="R1448" s="101"/>
      <c r="S1448" s="101"/>
      <c r="T1448" s="101"/>
      <c r="U1448" s="101"/>
      <c r="V1448" s="101"/>
      <c r="W1448" s="101"/>
      <c r="X1448" s="101"/>
      <c r="Y1448" s="101"/>
      <c r="Z1448" s="101"/>
      <c r="AA1448" s="101"/>
    </row>
    <row r="1449" customFormat="false" ht="15.75" hidden="false" customHeight="true" outlineLevel="0" collapsed="false">
      <c r="A1449" s="101"/>
      <c r="B1449" s="101" t="n">
        <v>4</v>
      </c>
      <c r="C1449" s="101" t="n">
        <v>64</v>
      </c>
      <c r="D1449" s="101" t="n">
        <v>60</v>
      </c>
      <c r="E1449" s="101" t="n">
        <v>124</v>
      </c>
      <c r="F1449" s="101" t="s">
        <v>281</v>
      </c>
      <c r="G1449" s="101" t="str">
        <f aca="false">E1449&amp;""&amp;F1449</f>
        <v>124Nd</v>
      </c>
      <c r="H1449" s="101" t="n">
        <v>-44525.01</v>
      </c>
      <c r="I1449" s="101"/>
      <c r="J1449" s="101" t="n">
        <v>1476.01</v>
      </c>
      <c r="K1449" s="101"/>
      <c r="L1449" s="101" t="n">
        <v>1230.01</v>
      </c>
      <c r="M1449" s="101"/>
      <c r="N1449" s="101"/>
      <c r="O1449" s="101" t="n">
        <v>2847.01</v>
      </c>
      <c r="P1449" s="101" t="n">
        <v>8472.01</v>
      </c>
      <c r="Q1449" s="101"/>
      <c r="R1449" s="101"/>
      <c r="S1449" s="101"/>
      <c r="T1449" s="101"/>
      <c r="U1449" s="101"/>
      <c r="V1449" s="101"/>
      <c r="W1449" s="101"/>
      <c r="X1449" s="101"/>
      <c r="Y1449" s="101"/>
      <c r="Z1449" s="101"/>
      <c r="AA1449" s="101"/>
    </row>
    <row r="1450" customFormat="false" ht="15.75" hidden="false" customHeight="true" outlineLevel="0" collapsed="false">
      <c r="A1450" s="101"/>
      <c r="B1450" s="101" t="n">
        <v>35</v>
      </c>
      <c r="C1450" s="101" t="n">
        <v>80</v>
      </c>
      <c r="D1450" s="101" t="n">
        <v>45</v>
      </c>
      <c r="E1450" s="101" t="n">
        <v>125</v>
      </c>
      <c r="F1450" s="101" t="s">
        <v>267</v>
      </c>
      <c r="G1450" s="101" t="str">
        <f aca="false">E1450&amp;""&amp;F1450</f>
        <v>125Rh</v>
      </c>
      <c r="H1450" s="101" t="n">
        <v>-42206.01</v>
      </c>
      <c r="I1450" s="101" t="n">
        <v>5109.01</v>
      </c>
      <c r="J1450" s="101" t="n">
        <v>15076.01</v>
      </c>
      <c r="K1450" s="101" t="n">
        <v>8840.01</v>
      </c>
      <c r="L1450" s="101"/>
      <c r="M1450" s="101" t="n">
        <v>12016.01</v>
      </c>
      <c r="N1450" s="101" t="n">
        <v>22024.01</v>
      </c>
      <c r="O1450" s="101"/>
      <c r="P1450" s="101"/>
      <c r="Q1450" s="101" t="n">
        <v>8276.01</v>
      </c>
      <c r="R1450" s="101"/>
      <c r="S1450" s="101"/>
      <c r="T1450" s="101"/>
      <c r="U1450" s="101"/>
      <c r="V1450" s="101"/>
      <c r="W1450" s="101"/>
      <c r="X1450" s="101"/>
      <c r="Y1450" s="101"/>
      <c r="Z1450" s="101"/>
      <c r="AA1450" s="101"/>
    </row>
    <row r="1451" customFormat="false" ht="15.75" hidden="false" customHeight="true" outlineLevel="0" collapsed="false">
      <c r="A1451" s="101"/>
      <c r="B1451" s="101" t="n">
        <v>33</v>
      </c>
      <c r="C1451" s="101" t="n">
        <v>79</v>
      </c>
      <c r="D1451" s="101" t="n">
        <v>46</v>
      </c>
      <c r="E1451" s="101" t="n">
        <v>125</v>
      </c>
      <c r="F1451" s="101" t="s">
        <v>268</v>
      </c>
      <c r="G1451" s="101" t="str">
        <f aca="false">E1451&amp;""&amp;F1451</f>
        <v>125Pd</v>
      </c>
      <c r="H1451" s="101" t="n">
        <v>-54222.01</v>
      </c>
      <c r="I1451" s="101" t="n">
        <v>3740.01</v>
      </c>
      <c r="J1451" s="101" t="n">
        <v>16343.01</v>
      </c>
      <c r="K1451" s="101" t="n">
        <v>9948.01</v>
      </c>
      <c r="L1451" s="101" t="n">
        <v>31438.01</v>
      </c>
      <c r="M1451" s="101" t="n">
        <v>10008.01</v>
      </c>
      <c r="N1451" s="101" t="n">
        <v>19126.01</v>
      </c>
      <c r="O1451" s="101" t="n">
        <v>-11600.01</v>
      </c>
      <c r="P1451" s="101" t="n">
        <v>-27093.01</v>
      </c>
      <c r="Q1451" s="101" t="n">
        <v>3907.01</v>
      </c>
      <c r="R1451" s="101"/>
      <c r="S1451" s="101"/>
      <c r="T1451" s="101"/>
      <c r="U1451" s="101"/>
      <c r="V1451" s="101"/>
      <c r="W1451" s="101"/>
      <c r="X1451" s="101"/>
      <c r="Y1451" s="101"/>
      <c r="Z1451" s="101"/>
      <c r="AA1451" s="101"/>
    </row>
    <row r="1452" customFormat="false" ht="15.75" hidden="false" customHeight="true" outlineLevel="0" collapsed="false">
      <c r="A1452" s="101"/>
      <c r="B1452" s="101" t="n">
        <v>31</v>
      </c>
      <c r="C1452" s="101" t="n">
        <v>78</v>
      </c>
      <c r="D1452" s="101" t="n">
        <v>47</v>
      </c>
      <c r="E1452" s="101" t="n">
        <v>125</v>
      </c>
      <c r="F1452" s="101" t="s">
        <v>269</v>
      </c>
      <c r="G1452" s="101" t="str">
        <f aca="false">E1452&amp;""&amp;F1452</f>
        <v>125Ag</v>
      </c>
      <c r="H1452" s="101" t="n">
        <v>-64230.237</v>
      </c>
      <c r="I1452" s="101" t="n">
        <v>6101.42</v>
      </c>
      <c r="J1452" s="101" t="n">
        <v>12965.01</v>
      </c>
      <c r="K1452" s="101" t="n">
        <v>10824.79</v>
      </c>
      <c r="L1452" s="101" t="n">
        <v>29299.01</v>
      </c>
      <c r="M1452" s="101" t="n">
        <v>9117.857</v>
      </c>
      <c r="N1452" s="101" t="n">
        <v>16246.6</v>
      </c>
      <c r="O1452" s="101" t="n">
        <v>-10225.01</v>
      </c>
      <c r="P1452" s="101" t="n">
        <v>-26351.01</v>
      </c>
      <c r="Q1452" s="101" t="n">
        <v>4400.12</v>
      </c>
      <c r="R1452" s="101"/>
      <c r="S1452" s="101"/>
      <c r="T1452" s="101"/>
      <c r="U1452" s="101"/>
      <c r="V1452" s="101"/>
      <c r="W1452" s="101"/>
      <c r="X1452" s="101"/>
      <c r="Y1452" s="101"/>
      <c r="Z1452" s="101"/>
      <c r="AA1452" s="101"/>
    </row>
    <row r="1453" customFormat="false" ht="15.75" hidden="false" customHeight="true" outlineLevel="0" collapsed="false">
      <c r="A1453" s="101"/>
      <c r="B1453" s="101" t="n">
        <v>29</v>
      </c>
      <c r="C1453" s="101" t="n">
        <v>77</v>
      </c>
      <c r="D1453" s="101" t="n">
        <v>48</v>
      </c>
      <c r="E1453" s="101" t="n">
        <v>125</v>
      </c>
      <c r="F1453" s="101" t="s">
        <v>270</v>
      </c>
      <c r="G1453" s="101" t="str">
        <f aca="false">E1453&amp;""&amp;F1453</f>
        <v>125Cd</v>
      </c>
      <c r="H1453" s="101" t="n">
        <v>-73348.094</v>
      </c>
      <c r="I1453" s="101" t="n">
        <v>4717.74</v>
      </c>
      <c r="J1453" s="101" t="n">
        <v>14436.93</v>
      </c>
      <c r="K1453" s="101" t="n">
        <v>12076.55</v>
      </c>
      <c r="L1453" s="101" t="n">
        <v>27509.01</v>
      </c>
      <c r="M1453" s="101" t="n">
        <v>7128.746</v>
      </c>
      <c r="N1453" s="101" t="n">
        <v>12548.33</v>
      </c>
      <c r="O1453" s="101" t="n">
        <v>-9590.68</v>
      </c>
      <c r="P1453" s="101" t="n">
        <v>-22083.01</v>
      </c>
      <c r="Q1453" s="101" t="n">
        <v>-549.19</v>
      </c>
      <c r="R1453" s="101"/>
      <c r="S1453" s="101"/>
      <c r="T1453" s="101"/>
      <c r="U1453" s="101"/>
      <c r="V1453" s="101"/>
      <c r="W1453" s="101"/>
      <c r="X1453" s="101"/>
      <c r="Y1453" s="101"/>
      <c r="Z1453" s="101"/>
      <c r="AA1453" s="101"/>
    </row>
    <row r="1454" customFormat="false" ht="15.75" hidden="false" customHeight="true" outlineLevel="0" collapsed="false">
      <c r="A1454" s="101"/>
      <c r="B1454" s="101" t="n">
        <v>27</v>
      </c>
      <c r="C1454" s="101" t="n">
        <v>76</v>
      </c>
      <c r="D1454" s="101" t="n">
        <v>49</v>
      </c>
      <c r="E1454" s="101" t="n">
        <v>125</v>
      </c>
      <c r="F1454" s="101" t="s">
        <v>271</v>
      </c>
      <c r="G1454" s="101" t="str">
        <f aca="false">E1454&amp;""&amp;F1454</f>
        <v>125In</v>
      </c>
      <c r="H1454" s="101" t="n">
        <v>-80476.84</v>
      </c>
      <c r="I1454" s="101" t="n">
        <v>7677.94</v>
      </c>
      <c r="J1454" s="101" t="n">
        <v>11064.14</v>
      </c>
      <c r="K1454" s="101" t="n">
        <v>13189.02</v>
      </c>
      <c r="L1454" s="101" t="n">
        <v>25506.7</v>
      </c>
      <c r="M1454" s="101" t="n">
        <v>5419.579</v>
      </c>
      <c r="N1454" s="101" t="n">
        <v>7779.42</v>
      </c>
      <c r="O1454" s="101" t="n">
        <v>-8498.94</v>
      </c>
      <c r="P1454" s="101" t="n">
        <v>-21565.68</v>
      </c>
      <c r="Q1454" s="101" t="n">
        <v>-313.92</v>
      </c>
      <c r="R1454" s="101"/>
      <c r="S1454" s="101"/>
      <c r="T1454" s="101"/>
      <c r="U1454" s="101"/>
      <c r="V1454" s="101"/>
      <c r="W1454" s="101"/>
      <c r="X1454" s="101"/>
      <c r="Y1454" s="101"/>
      <c r="Z1454" s="101"/>
      <c r="AA1454" s="101"/>
    </row>
    <row r="1455" customFormat="false" ht="15.75" hidden="false" customHeight="true" outlineLevel="0" collapsed="false">
      <c r="A1455" s="101"/>
      <c r="B1455" s="101" t="n">
        <v>25</v>
      </c>
      <c r="C1455" s="101" t="n">
        <v>75</v>
      </c>
      <c r="D1455" s="101" t="n">
        <v>50</v>
      </c>
      <c r="E1455" s="101" t="n">
        <v>125</v>
      </c>
      <c r="F1455" s="101" t="s">
        <v>214</v>
      </c>
      <c r="G1455" s="101" t="str">
        <f aca="false">E1455&amp;""&amp;F1455</f>
        <v>125Sn</v>
      </c>
      <c r="H1455" s="101" t="n">
        <v>-85896.42</v>
      </c>
      <c r="I1455" s="101" t="n">
        <v>5733.5</v>
      </c>
      <c r="J1455" s="101" t="n">
        <v>12315.17</v>
      </c>
      <c r="K1455" s="101" t="n">
        <v>14222.66</v>
      </c>
      <c r="L1455" s="101" t="n">
        <v>23060.18</v>
      </c>
      <c r="M1455" s="101" t="n">
        <v>2359.836</v>
      </c>
      <c r="N1455" s="101" t="n">
        <v>3126.54</v>
      </c>
      <c r="O1455" s="101" t="n">
        <v>-7247.51</v>
      </c>
      <c r="P1455" s="101" t="n">
        <v>-16483.72</v>
      </c>
      <c r="Q1455" s="101" t="n">
        <v>-6346.73</v>
      </c>
      <c r="R1455" s="101"/>
      <c r="S1455" s="101"/>
      <c r="T1455" s="101"/>
      <c r="U1455" s="101"/>
      <c r="V1455" s="101"/>
      <c r="W1455" s="101"/>
      <c r="X1455" s="101"/>
      <c r="Y1455" s="101"/>
      <c r="Z1455" s="101"/>
      <c r="AA1455" s="101"/>
    </row>
    <row r="1456" customFormat="false" ht="15.75" hidden="false" customHeight="true" outlineLevel="0" collapsed="false">
      <c r="A1456" s="101"/>
      <c r="B1456" s="101" t="n">
        <v>23</v>
      </c>
      <c r="C1456" s="101" t="n">
        <v>74</v>
      </c>
      <c r="D1456" s="101" t="n">
        <v>51</v>
      </c>
      <c r="E1456" s="101" t="n">
        <v>125</v>
      </c>
      <c r="F1456" s="101" t="s">
        <v>272</v>
      </c>
      <c r="G1456" s="101" t="str">
        <f aca="false">E1456&amp;""&amp;F1456</f>
        <v>125Sb</v>
      </c>
      <c r="H1456" s="101" t="n">
        <v>-88256.255</v>
      </c>
      <c r="I1456" s="101" t="n">
        <v>8706.57</v>
      </c>
      <c r="J1456" s="101" t="n">
        <v>7310.99</v>
      </c>
      <c r="K1456" s="101" t="n">
        <v>15174.06</v>
      </c>
      <c r="L1456" s="101" t="n">
        <v>19403.74</v>
      </c>
      <c r="M1456" s="101" t="n">
        <v>766.7</v>
      </c>
      <c r="N1456" s="101" t="n">
        <v>580.93</v>
      </c>
      <c r="O1456" s="101" t="n">
        <v>-4844.99</v>
      </c>
      <c r="P1456" s="101" t="n">
        <v>-14675.01</v>
      </c>
      <c r="Q1456" s="101" t="n">
        <v>-5802.27</v>
      </c>
      <c r="R1456" s="101"/>
      <c r="S1456" s="101"/>
      <c r="T1456" s="101"/>
      <c r="U1456" s="101"/>
      <c r="V1456" s="101"/>
      <c r="W1456" s="101"/>
      <c r="X1456" s="101"/>
      <c r="Y1456" s="101"/>
      <c r="Z1456" s="101"/>
      <c r="AA1456" s="101"/>
    </row>
    <row r="1457" customFormat="false" ht="15.75" hidden="false" customHeight="true" outlineLevel="0" collapsed="false">
      <c r="A1457" s="101"/>
      <c r="B1457" s="101" t="n">
        <v>21</v>
      </c>
      <c r="C1457" s="101" t="n">
        <v>73</v>
      </c>
      <c r="D1457" s="101" t="n">
        <v>52</v>
      </c>
      <c r="E1457" s="101" t="n">
        <v>125</v>
      </c>
      <c r="F1457" s="101" t="s">
        <v>273</v>
      </c>
      <c r="G1457" s="101" t="str">
        <f aca="false">E1457&amp;""&amp;F1457</f>
        <v>125Te</v>
      </c>
      <c r="H1457" s="101" t="n">
        <v>-89022.955</v>
      </c>
      <c r="I1457" s="101" t="n">
        <v>6568.97</v>
      </c>
      <c r="J1457" s="101" t="n">
        <v>8690.92</v>
      </c>
      <c r="K1457" s="101" t="n">
        <v>15993.45</v>
      </c>
      <c r="L1457" s="101" t="n">
        <v>15784.51</v>
      </c>
      <c r="M1457" s="101" t="n">
        <v>-185.77</v>
      </c>
      <c r="N1457" s="101" t="n">
        <v>-1829.94</v>
      </c>
      <c r="O1457" s="101" t="n">
        <v>-2250.38</v>
      </c>
      <c r="P1457" s="101" t="n">
        <v>-8077.69</v>
      </c>
      <c r="Q1457" s="101" t="n">
        <v>-9728.56</v>
      </c>
      <c r="R1457" s="101"/>
      <c r="S1457" s="101"/>
      <c r="T1457" s="101"/>
      <c r="U1457" s="101"/>
      <c r="V1457" s="101"/>
      <c r="W1457" s="101"/>
      <c r="X1457" s="101"/>
      <c r="Y1457" s="101"/>
      <c r="Z1457" s="101"/>
      <c r="AA1457" s="101"/>
    </row>
    <row r="1458" customFormat="false" ht="15.75" hidden="false" customHeight="true" outlineLevel="0" collapsed="false">
      <c r="A1458" s="101"/>
      <c r="B1458" s="101" t="n">
        <v>19</v>
      </c>
      <c r="C1458" s="101" t="n">
        <v>72</v>
      </c>
      <c r="D1458" s="101" t="n">
        <v>53</v>
      </c>
      <c r="E1458" s="101" t="n">
        <v>125</v>
      </c>
      <c r="F1458" s="101" t="s">
        <v>274</v>
      </c>
      <c r="G1458" s="101" t="str">
        <f aca="false">E1458&amp;""&amp;F1458</f>
        <v>125I</v>
      </c>
      <c r="H1458" s="101" t="n">
        <v>-88837.185</v>
      </c>
      <c r="I1458" s="101" t="n">
        <v>9542.79</v>
      </c>
      <c r="J1458" s="101" t="n">
        <v>5600.85</v>
      </c>
      <c r="K1458" s="101" t="n">
        <v>17036.11</v>
      </c>
      <c r="L1458" s="101" t="n">
        <v>14190.3</v>
      </c>
      <c r="M1458" s="101" t="n">
        <v>-1644.173</v>
      </c>
      <c r="N1458" s="101" t="n">
        <v>-4749.35</v>
      </c>
      <c r="O1458" s="101" t="n">
        <v>-1663.53</v>
      </c>
      <c r="P1458" s="101" t="n">
        <v>-8505.15</v>
      </c>
      <c r="Q1458" s="101" t="n">
        <v>-9247.45</v>
      </c>
      <c r="R1458" s="101"/>
      <c r="S1458" s="101"/>
      <c r="T1458" s="101"/>
      <c r="U1458" s="101"/>
      <c r="V1458" s="101"/>
      <c r="W1458" s="101"/>
      <c r="X1458" s="101"/>
      <c r="Y1458" s="101"/>
      <c r="Z1458" s="101"/>
      <c r="AA1458" s="101"/>
    </row>
    <row r="1459" customFormat="false" ht="15.75" hidden="false" customHeight="true" outlineLevel="0" collapsed="false">
      <c r="A1459" s="101"/>
      <c r="B1459" s="101" t="n">
        <v>17</v>
      </c>
      <c r="C1459" s="101" t="n">
        <v>71</v>
      </c>
      <c r="D1459" s="101" t="n">
        <v>54</v>
      </c>
      <c r="E1459" s="101" t="n">
        <v>125</v>
      </c>
      <c r="F1459" s="101" t="s">
        <v>275</v>
      </c>
      <c r="G1459" s="101" t="str">
        <f aca="false">E1459&amp;""&amp;F1459</f>
        <v>125Xe</v>
      </c>
      <c r="H1459" s="101" t="n">
        <v>-87193.012</v>
      </c>
      <c r="I1459" s="101" t="n">
        <v>7603.28</v>
      </c>
      <c r="J1459" s="101" t="n">
        <v>7116.27</v>
      </c>
      <c r="K1459" s="101" t="n">
        <v>18086.95</v>
      </c>
      <c r="L1459" s="101" t="n">
        <v>12598.82</v>
      </c>
      <c r="M1459" s="101" t="n">
        <v>-3105.172</v>
      </c>
      <c r="N1459" s="101" t="n">
        <v>-7524.05</v>
      </c>
      <c r="O1459" s="101" t="n">
        <v>-1073.66</v>
      </c>
      <c r="P1459" s="101" t="n">
        <v>-3956.68</v>
      </c>
      <c r="Q1459" s="101" t="n">
        <v>-13533</v>
      </c>
      <c r="R1459" s="101"/>
      <c r="S1459" s="101"/>
      <c r="T1459" s="101"/>
      <c r="U1459" s="101"/>
      <c r="V1459" s="101"/>
      <c r="W1459" s="101"/>
      <c r="X1459" s="101"/>
      <c r="Y1459" s="101"/>
      <c r="Z1459" s="101"/>
      <c r="AA1459" s="101"/>
    </row>
    <row r="1460" customFormat="false" ht="15.75" hidden="false" customHeight="true" outlineLevel="0" collapsed="false">
      <c r="A1460" s="101"/>
      <c r="B1460" s="101" t="n">
        <v>15</v>
      </c>
      <c r="C1460" s="101" t="n">
        <v>70</v>
      </c>
      <c r="D1460" s="101" t="n">
        <v>55</v>
      </c>
      <c r="E1460" s="101" t="n">
        <v>125</v>
      </c>
      <c r="F1460" s="101" t="s">
        <v>276</v>
      </c>
      <c r="G1460" s="101" t="str">
        <f aca="false">E1460&amp;""&amp;F1460</f>
        <v>125Cs</v>
      </c>
      <c r="H1460" s="101" t="n">
        <v>-84087.84</v>
      </c>
      <c r="I1460" s="101" t="n">
        <v>10427.82</v>
      </c>
      <c r="J1460" s="101" t="n">
        <v>3715.76</v>
      </c>
      <c r="K1460" s="101" t="n">
        <v>19186.83</v>
      </c>
      <c r="L1460" s="101" t="n">
        <v>10722.07</v>
      </c>
      <c r="M1460" s="101" t="n">
        <v>-4418.875</v>
      </c>
      <c r="N1460" s="101" t="n">
        <v>-10328.36</v>
      </c>
      <c r="O1460" s="101" t="n">
        <v>-261.12</v>
      </c>
      <c r="P1460" s="101" t="n">
        <v>-4011.1</v>
      </c>
      <c r="Q1460" s="101" t="n">
        <v>-13069.38</v>
      </c>
      <c r="R1460" s="101"/>
      <c r="S1460" s="101"/>
      <c r="T1460" s="101"/>
      <c r="U1460" s="101"/>
      <c r="V1460" s="101"/>
      <c r="W1460" s="101"/>
      <c r="X1460" s="101"/>
      <c r="Y1460" s="101"/>
      <c r="Z1460" s="101"/>
      <c r="AA1460" s="101"/>
    </row>
    <row r="1461" customFormat="false" ht="15.75" hidden="false" customHeight="true" outlineLevel="0" collapsed="false">
      <c r="A1461" s="101"/>
      <c r="B1461" s="101" t="n">
        <v>13</v>
      </c>
      <c r="C1461" s="101" t="n">
        <v>69</v>
      </c>
      <c r="D1461" s="101" t="n">
        <v>56</v>
      </c>
      <c r="E1461" s="101" t="n">
        <v>125</v>
      </c>
      <c r="F1461" s="101" t="s">
        <v>277</v>
      </c>
      <c r="G1461" s="101" t="str">
        <f aca="false">E1461&amp;""&amp;F1461</f>
        <v>125Ba</v>
      </c>
      <c r="H1461" s="101" t="n">
        <v>-79668.965</v>
      </c>
      <c r="I1461" s="101" t="n">
        <v>8650.51</v>
      </c>
      <c r="J1461" s="101" t="n">
        <v>5226.6</v>
      </c>
      <c r="K1461" s="101" t="n">
        <v>20156.65</v>
      </c>
      <c r="L1461" s="101" t="n">
        <v>8998.21</v>
      </c>
      <c r="M1461" s="101" t="n">
        <v>-5909.481</v>
      </c>
      <c r="N1461" s="101" t="n">
        <v>-13011.01</v>
      </c>
      <c r="O1461" s="101" t="n">
        <v>387.1</v>
      </c>
      <c r="P1461" s="101" t="n">
        <v>703.12</v>
      </c>
      <c r="Q1461" s="101" t="n">
        <v>-17481.67</v>
      </c>
      <c r="R1461" s="101"/>
      <c r="S1461" s="101"/>
      <c r="T1461" s="101"/>
      <c r="U1461" s="101"/>
      <c r="V1461" s="101"/>
      <c r="W1461" s="101"/>
      <c r="X1461" s="101"/>
      <c r="Y1461" s="101"/>
      <c r="Z1461" s="101"/>
      <c r="AA1461" s="101"/>
    </row>
    <row r="1462" customFormat="false" ht="15.75" hidden="false" customHeight="true" outlineLevel="0" collapsed="false">
      <c r="A1462" s="101"/>
      <c r="B1462" s="101" t="n">
        <v>11</v>
      </c>
      <c r="C1462" s="101" t="n">
        <v>68</v>
      </c>
      <c r="D1462" s="101" t="n">
        <v>57</v>
      </c>
      <c r="E1462" s="101" t="n">
        <v>125</v>
      </c>
      <c r="F1462" s="101" t="s">
        <v>278</v>
      </c>
      <c r="G1462" s="101" t="str">
        <f aca="false">E1462&amp;""&amp;F1462</f>
        <v>125La</v>
      </c>
      <c r="H1462" s="101" t="n">
        <v>-73759.484</v>
      </c>
      <c r="I1462" s="101" t="n">
        <v>11572.19</v>
      </c>
      <c r="J1462" s="101" t="n">
        <v>1958.68</v>
      </c>
      <c r="K1462" s="101" t="n">
        <v>21251.01</v>
      </c>
      <c r="L1462" s="101" t="n">
        <v>7293.78</v>
      </c>
      <c r="M1462" s="101" t="n">
        <v>-7102.01</v>
      </c>
      <c r="N1462" s="101" t="n">
        <v>-15727.01</v>
      </c>
      <c r="O1462" s="101" t="n">
        <v>917.93</v>
      </c>
      <c r="P1462" s="101" t="n">
        <v>682.88</v>
      </c>
      <c r="Q1462" s="101" t="n">
        <v>-16915.01</v>
      </c>
      <c r="R1462" s="101"/>
      <c r="S1462" s="101"/>
      <c r="T1462" s="101"/>
      <c r="U1462" s="101"/>
      <c r="V1462" s="101"/>
      <c r="W1462" s="101"/>
      <c r="X1462" s="101"/>
      <c r="Y1462" s="101"/>
      <c r="Z1462" s="101"/>
      <c r="AA1462" s="101"/>
    </row>
    <row r="1463" customFormat="false" ht="15.75" hidden="false" customHeight="true" outlineLevel="0" collapsed="false">
      <c r="A1463" s="101"/>
      <c r="B1463" s="101" t="n">
        <v>9</v>
      </c>
      <c r="C1463" s="101" t="n">
        <v>67</v>
      </c>
      <c r="D1463" s="101" t="n">
        <v>58</v>
      </c>
      <c r="E1463" s="101" t="n">
        <v>125</v>
      </c>
      <c r="F1463" s="101" t="s">
        <v>279</v>
      </c>
      <c r="G1463" s="101" t="str">
        <f aca="false">E1463&amp;""&amp;F1463</f>
        <v>125Ce</v>
      </c>
      <c r="H1463" s="101" t="n">
        <v>-66658.01</v>
      </c>
      <c r="I1463" s="101" t="n">
        <v>9813.01</v>
      </c>
      <c r="J1463" s="101" t="n">
        <v>3688.01</v>
      </c>
      <c r="K1463" s="101" t="n">
        <v>22514.01</v>
      </c>
      <c r="L1463" s="101" t="n">
        <v>5581.01</v>
      </c>
      <c r="M1463" s="101" t="n">
        <v>-8626.01</v>
      </c>
      <c r="N1463" s="101" t="n">
        <v>-19058.01</v>
      </c>
      <c r="O1463" s="101" t="n">
        <v>1662.01</v>
      </c>
      <c r="P1463" s="101" t="n">
        <v>5143.01</v>
      </c>
      <c r="Q1463" s="101" t="n">
        <v>-21578.01</v>
      </c>
      <c r="R1463" s="101"/>
      <c r="S1463" s="101"/>
      <c r="T1463" s="101"/>
      <c r="U1463" s="101"/>
      <c r="V1463" s="101"/>
      <c r="W1463" s="101"/>
      <c r="X1463" s="101"/>
      <c r="Y1463" s="101"/>
      <c r="Z1463" s="101"/>
      <c r="AA1463" s="101"/>
    </row>
    <row r="1464" customFormat="false" ht="15.75" hidden="false" customHeight="true" outlineLevel="0" collapsed="false">
      <c r="A1464" s="101"/>
      <c r="B1464" s="101" t="n">
        <v>7</v>
      </c>
      <c r="C1464" s="101" t="n">
        <v>66</v>
      </c>
      <c r="D1464" s="101" t="n">
        <v>59</v>
      </c>
      <c r="E1464" s="101" t="n">
        <v>125</v>
      </c>
      <c r="F1464" s="101" t="s">
        <v>280</v>
      </c>
      <c r="G1464" s="101" t="str">
        <f aca="false">E1464&amp;""&amp;F1464</f>
        <v>125Pr</v>
      </c>
      <c r="H1464" s="101" t="n">
        <v>-58032.01</v>
      </c>
      <c r="I1464" s="101" t="n">
        <v>12952.01</v>
      </c>
      <c r="J1464" s="101" t="n">
        <v>405.01</v>
      </c>
      <c r="K1464" s="101" t="n">
        <v>23837.01</v>
      </c>
      <c r="L1464" s="101" t="n">
        <v>3959.01</v>
      </c>
      <c r="M1464" s="101" t="n">
        <v>-10433.01</v>
      </c>
      <c r="N1464" s="101"/>
      <c r="O1464" s="101" t="n">
        <v>1813.01</v>
      </c>
      <c r="P1464" s="101" t="n">
        <v>4938.01</v>
      </c>
      <c r="Q1464" s="101" t="n">
        <v>-21578.01</v>
      </c>
      <c r="R1464" s="101"/>
      <c r="S1464" s="101"/>
      <c r="T1464" s="101"/>
      <c r="U1464" s="101"/>
      <c r="V1464" s="101"/>
      <c r="W1464" s="101"/>
      <c r="X1464" s="101"/>
      <c r="Y1464" s="101"/>
      <c r="Z1464" s="101"/>
      <c r="AA1464" s="101"/>
    </row>
    <row r="1465" customFormat="false" ht="15.75" hidden="false" customHeight="true" outlineLevel="0" collapsed="false">
      <c r="A1465" s="101"/>
      <c r="B1465" s="101" t="n">
        <v>5</v>
      </c>
      <c r="C1465" s="101" t="n">
        <v>65</v>
      </c>
      <c r="D1465" s="101" t="n">
        <v>60</v>
      </c>
      <c r="E1465" s="101" t="n">
        <v>125</v>
      </c>
      <c r="F1465" s="101" t="s">
        <v>281</v>
      </c>
      <c r="G1465" s="101" t="str">
        <f aca="false">E1465&amp;""&amp;F1465</f>
        <v>125Nd</v>
      </c>
      <c r="H1465" s="101" t="n">
        <v>-47599.01</v>
      </c>
      <c r="I1465" s="101" t="n">
        <v>11145.01</v>
      </c>
      <c r="J1465" s="101" t="n">
        <v>1737.01</v>
      </c>
      <c r="K1465" s="101"/>
      <c r="L1465" s="101" t="n">
        <v>1891.01</v>
      </c>
      <c r="M1465" s="101"/>
      <c r="N1465" s="101"/>
      <c r="O1465" s="101" t="n">
        <v>2745.01</v>
      </c>
      <c r="P1465" s="101" t="n">
        <v>10028.01</v>
      </c>
      <c r="Q1465" s="101"/>
      <c r="R1465" s="101"/>
      <c r="S1465" s="101"/>
      <c r="T1465" s="101"/>
      <c r="U1465" s="101"/>
      <c r="V1465" s="101"/>
      <c r="W1465" s="101"/>
      <c r="X1465" s="101"/>
      <c r="Y1465" s="101"/>
      <c r="Z1465" s="101"/>
      <c r="AA1465" s="101"/>
    </row>
    <row r="1466" customFormat="false" ht="15.75" hidden="false" customHeight="true" outlineLevel="0" collapsed="false">
      <c r="A1466" s="101"/>
      <c r="B1466" s="101" t="n">
        <v>36</v>
      </c>
      <c r="C1466" s="101" t="n">
        <v>81</v>
      </c>
      <c r="D1466" s="101" t="n">
        <v>45</v>
      </c>
      <c r="E1466" s="101" t="n">
        <v>126</v>
      </c>
      <c r="F1466" s="101" t="s">
        <v>267</v>
      </c>
      <c r="G1466" s="101" t="str">
        <f aca="false">E1466&amp;""&amp;F1466</f>
        <v>126Rh</v>
      </c>
      <c r="H1466" s="101" t="n">
        <v>-37763.01</v>
      </c>
      <c r="I1466" s="101" t="n">
        <v>3628.01</v>
      </c>
      <c r="J1466" s="101"/>
      <c r="K1466" s="101" t="n">
        <v>8737.01</v>
      </c>
      <c r="L1466" s="101"/>
      <c r="M1466" s="101" t="n">
        <v>14252.01</v>
      </c>
      <c r="N1466" s="101" t="n">
        <v>23017.01</v>
      </c>
      <c r="O1466" s="101"/>
      <c r="P1466" s="101"/>
      <c r="Q1466" s="101" t="n">
        <v>8388.01</v>
      </c>
      <c r="R1466" s="101"/>
      <c r="S1466" s="101"/>
      <c r="T1466" s="101"/>
      <c r="U1466" s="101"/>
      <c r="V1466" s="101"/>
      <c r="W1466" s="101"/>
      <c r="X1466" s="101"/>
      <c r="Y1466" s="101"/>
      <c r="Z1466" s="101"/>
      <c r="AA1466" s="101"/>
    </row>
    <row r="1467" customFormat="false" ht="15.75" hidden="false" customHeight="true" outlineLevel="0" collapsed="false">
      <c r="A1467" s="101"/>
      <c r="B1467" s="101" t="n">
        <v>34</v>
      </c>
      <c r="C1467" s="101" t="n">
        <v>80</v>
      </c>
      <c r="D1467" s="101" t="n">
        <v>46</v>
      </c>
      <c r="E1467" s="101" t="n">
        <v>126</v>
      </c>
      <c r="F1467" s="101" t="s">
        <v>268</v>
      </c>
      <c r="G1467" s="101" t="str">
        <f aca="false">E1467&amp;""&amp;F1467</f>
        <v>126Pd</v>
      </c>
      <c r="H1467" s="101" t="n">
        <v>-52015.01</v>
      </c>
      <c r="I1467" s="101" t="n">
        <v>5864.01</v>
      </c>
      <c r="J1467" s="101" t="n">
        <v>17098.01</v>
      </c>
      <c r="K1467" s="101" t="n">
        <v>9604.01</v>
      </c>
      <c r="L1467" s="101" t="n">
        <v>32174.01</v>
      </c>
      <c r="M1467" s="101" t="n">
        <v>8765.01</v>
      </c>
      <c r="N1467" s="101" t="n">
        <v>20242.01</v>
      </c>
      <c r="O1467" s="101" t="n">
        <v>-12029.01</v>
      </c>
      <c r="P1467" s="101"/>
      <c r="Q1467" s="101" t="n">
        <v>4144.01</v>
      </c>
      <c r="R1467" s="101"/>
      <c r="S1467" s="101"/>
      <c r="T1467" s="101"/>
      <c r="U1467" s="101"/>
      <c r="V1467" s="101"/>
      <c r="W1467" s="101"/>
      <c r="X1467" s="101"/>
      <c r="Y1467" s="101"/>
      <c r="Z1467" s="101"/>
      <c r="AA1467" s="101"/>
    </row>
    <row r="1468" customFormat="false" ht="15.75" hidden="false" customHeight="true" outlineLevel="0" collapsed="false">
      <c r="A1468" s="101"/>
      <c r="B1468" s="101" t="n">
        <v>32</v>
      </c>
      <c r="C1468" s="101" t="n">
        <v>79</v>
      </c>
      <c r="D1468" s="101" t="n">
        <v>47</v>
      </c>
      <c r="E1468" s="101" t="n">
        <v>126</v>
      </c>
      <c r="F1468" s="101" t="s">
        <v>269</v>
      </c>
      <c r="G1468" s="101" t="str">
        <f aca="false">E1468&amp;""&amp;F1468</f>
        <v>126Ag</v>
      </c>
      <c r="H1468" s="101" t="n">
        <v>-60780.01</v>
      </c>
      <c r="I1468" s="101" t="n">
        <v>4621.01</v>
      </c>
      <c r="J1468" s="101" t="n">
        <v>13847.01</v>
      </c>
      <c r="K1468" s="101" t="n">
        <v>10722.01</v>
      </c>
      <c r="L1468" s="101" t="n">
        <v>30190.01</v>
      </c>
      <c r="M1468" s="101" t="n">
        <v>11477.01</v>
      </c>
      <c r="N1468" s="101" t="n">
        <v>16993.01</v>
      </c>
      <c r="O1468" s="101" t="n">
        <v>-11032.01</v>
      </c>
      <c r="P1468" s="101" t="n">
        <v>-25863.01</v>
      </c>
      <c r="Q1468" s="101" t="n">
        <v>4497.01</v>
      </c>
      <c r="R1468" s="101"/>
      <c r="S1468" s="101"/>
      <c r="T1468" s="101"/>
      <c r="U1468" s="101"/>
      <c r="V1468" s="101"/>
      <c r="W1468" s="101"/>
      <c r="X1468" s="101"/>
      <c r="Y1468" s="101"/>
      <c r="Z1468" s="101"/>
      <c r="AA1468" s="101"/>
    </row>
    <row r="1469" customFormat="false" ht="15.75" hidden="false" customHeight="true" outlineLevel="0" collapsed="false">
      <c r="A1469" s="101"/>
      <c r="B1469" s="101" t="n">
        <v>30</v>
      </c>
      <c r="C1469" s="101" t="n">
        <v>78</v>
      </c>
      <c r="D1469" s="101" t="n">
        <v>48</v>
      </c>
      <c r="E1469" s="101" t="n">
        <v>126</v>
      </c>
      <c r="F1469" s="101" t="s">
        <v>270</v>
      </c>
      <c r="G1469" s="101" t="str">
        <f aca="false">E1469&amp;""&amp;F1469</f>
        <v>126Cd</v>
      </c>
      <c r="H1469" s="101" t="n">
        <v>-72256.802</v>
      </c>
      <c r="I1469" s="101" t="n">
        <v>6980.02</v>
      </c>
      <c r="J1469" s="101" t="n">
        <v>15315.53</v>
      </c>
      <c r="K1469" s="101" t="n">
        <v>11697.76</v>
      </c>
      <c r="L1469" s="101" t="n">
        <v>28281.01</v>
      </c>
      <c r="M1469" s="101" t="n">
        <v>5516.127</v>
      </c>
      <c r="N1469" s="101" t="n">
        <v>13758.48</v>
      </c>
      <c r="O1469" s="101" t="n">
        <v>-10065.56</v>
      </c>
      <c r="P1469" s="101" t="n">
        <v>-25324.01</v>
      </c>
      <c r="Q1469" s="101" t="n">
        <v>148.72</v>
      </c>
      <c r="R1469" s="101"/>
      <c r="S1469" s="101"/>
      <c r="T1469" s="101"/>
      <c r="U1469" s="101"/>
      <c r="V1469" s="101"/>
      <c r="W1469" s="101"/>
      <c r="X1469" s="101"/>
      <c r="Y1469" s="101"/>
      <c r="Z1469" s="101"/>
      <c r="AA1469" s="101"/>
    </row>
    <row r="1470" customFormat="false" ht="15.75" hidden="false" customHeight="true" outlineLevel="0" collapsed="false">
      <c r="A1470" s="101"/>
      <c r="B1470" s="101" t="n">
        <v>28</v>
      </c>
      <c r="C1470" s="101" t="n">
        <v>77</v>
      </c>
      <c r="D1470" s="101" t="n">
        <v>49</v>
      </c>
      <c r="E1470" s="101" t="n">
        <v>126</v>
      </c>
      <c r="F1470" s="101" t="s">
        <v>271</v>
      </c>
      <c r="G1470" s="101" t="str">
        <f aca="false">E1470&amp;""&amp;F1470</f>
        <v>126In</v>
      </c>
      <c r="H1470" s="101" t="n">
        <v>-77772.929</v>
      </c>
      <c r="I1470" s="101" t="n">
        <v>5367.41</v>
      </c>
      <c r="J1470" s="101" t="n">
        <v>11713.81</v>
      </c>
      <c r="K1470" s="101" t="n">
        <v>13045.35</v>
      </c>
      <c r="L1470" s="101" t="n">
        <v>26150.74</v>
      </c>
      <c r="M1470" s="101" t="n">
        <v>8242.357</v>
      </c>
      <c r="N1470" s="101" t="n">
        <v>8620.36</v>
      </c>
      <c r="O1470" s="101" t="n">
        <v>-9091.74</v>
      </c>
      <c r="P1470" s="101" t="n">
        <v>-20831.66</v>
      </c>
      <c r="Q1470" s="101" t="n">
        <v>52.17</v>
      </c>
      <c r="R1470" s="101"/>
      <c r="S1470" s="101"/>
      <c r="T1470" s="101"/>
      <c r="U1470" s="101"/>
      <c r="V1470" s="101"/>
      <c r="W1470" s="101"/>
      <c r="X1470" s="101"/>
      <c r="Y1470" s="101"/>
      <c r="Z1470" s="101"/>
      <c r="AA1470" s="101"/>
    </row>
    <row r="1471" customFormat="false" ht="15.75" hidden="false" customHeight="true" outlineLevel="0" collapsed="false">
      <c r="A1471" s="101"/>
      <c r="B1471" s="101" t="n">
        <v>26</v>
      </c>
      <c r="C1471" s="101" t="n">
        <v>76</v>
      </c>
      <c r="D1471" s="101" t="n">
        <v>50</v>
      </c>
      <c r="E1471" s="101" t="n">
        <v>126</v>
      </c>
      <c r="F1471" s="101" t="s">
        <v>214</v>
      </c>
      <c r="G1471" s="101" t="str">
        <f aca="false">E1471&amp;""&amp;F1471</f>
        <v>126Sn</v>
      </c>
      <c r="H1471" s="101" t="n">
        <v>-86015.286</v>
      </c>
      <c r="I1471" s="101" t="n">
        <v>8190.18</v>
      </c>
      <c r="J1471" s="101" t="n">
        <v>12827.42</v>
      </c>
      <c r="K1471" s="101" t="n">
        <v>13923.68</v>
      </c>
      <c r="L1471" s="101" t="n">
        <v>23891.56</v>
      </c>
      <c r="M1471" s="101" t="n">
        <v>378</v>
      </c>
      <c r="N1471" s="101" t="n">
        <v>4050.04</v>
      </c>
      <c r="O1471" s="101" t="n">
        <v>-7827.83</v>
      </c>
      <c r="P1471" s="101" t="n">
        <v>-19956.16</v>
      </c>
      <c r="Q1471" s="101" t="n">
        <v>-5830.35</v>
      </c>
      <c r="R1471" s="101"/>
      <c r="S1471" s="101"/>
      <c r="T1471" s="101"/>
      <c r="U1471" s="101"/>
      <c r="V1471" s="101"/>
      <c r="W1471" s="101"/>
      <c r="X1471" s="101"/>
      <c r="Y1471" s="101"/>
      <c r="Z1471" s="101"/>
      <c r="AA1471" s="101"/>
    </row>
    <row r="1472" customFormat="false" ht="15.75" hidden="false" customHeight="true" outlineLevel="0" collapsed="false">
      <c r="A1472" s="101"/>
      <c r="B1472" s="101" t="n">
        <v>24</v>
      </c>
      <c r="C1472" s="101" t="n">
        <v>75</v>
      </c>
      <c r="D1472" s="101" t="n">
        <v>51</v>
      </c>
      <c r="E1472" s="101" t="n">
        <v>126</v>
      </c>
      <c r="F1472" s="101" t="s">
        <v>272</v>
      </c>
      <c r="G1472" s="101" t="str">
        <f aca="false">E1472&amp;""&amp;F1472</f>
        <v>126Sb</v>
      </c>
      <c r="H1472" s="101" t="n">
        <v>-86393.286</v>
      </c>
      <c r="I1472" s="101" t="n">
        <v>6208.35</v>
      </c>
      <c r="J1472" s="101" t="n">
        <v>7785.84</v>
      </c>
      <c r="K1472" s="101" t="n">
        <v>14914.92</v>
      </c>
      <c r="L1472" s="101" t="n">
        <v>20101.01</v>
      </c>
      <c r="M1472" s="101" t="n">
        <v>3672.043</v>
      </c>
      <c r="N1472" s="101" t="n">
        <v>1518.02</v>
      </c>
      <c r="O1472" s="101" t="n">
        <v>-5245.25</v>
      </c>
      <c r="P1472" s="101" t="n">
        <v>-13205.42</v>
      </c>
      <c r="Q1472" s="101" t="n">
        <v>-5441.65</v>
      </c>
      <c r="R1472" s="101"/>
      <c r="S1472" s="101"/>
      <c r="T1472" s="101"/>
      <c r="U1472" s="101"/>
      <c r="V1472" s="101"/>
      <c r="W1472" s="101"/>
      <c r="X1472" s="101"/>
      <c r="Y1472" s="101"/>
      <c r="Z1472" s="101"/>
      <c r="AA1472" s="101"/>
    </row>
    <row r="1473" customFormat="false" ht="15.75" hidden="false" customHeight="true" outlineLevel="0" collapsed="false">
      <c r="A1473" s="101"/>
      <c r="B1473" s="101" t="n">
        <v>22</v>
      </c>
      <c r="C1473" s="101" t="n">
        <v>74</v>
      </c>
      <c r="D1473" s="101" t="n">
        <v>52</v>
      </c>
      <c r="E1473" s="101" t="n">
        <v>126</v>
      </c>
      <c r="F1473" s="101" t="s">
        <v>273</v>
      </c>
      <c r="G1473" s="101" t="str">
        <f aca="false">E1473&amp;""&amp;F1473</f>
        <v>126Te</v>
      </c>
      <c r="H1473" s="101" t="n">
        <v>-90065.33</v>
      </c>
      <c r="I1473" s="101" t="n">
        <v>9113.69</v>
      </c>
      <c r="J1473" s="101" t="n">
        <v>9098.04</v>
      </c>
      <c r="K1473" s="101" t="n">
        <v>15682.66</v>
      </c>
      <c r="L1473" s="101" t="n">
        <v>16409.03</v>
      </c>
      <c r="M1473" s="101" t="n">
        <v>-2154.027</v>
      </c>
      <c r="N1473" s="101" t="n">
        <v>-919.76</v>
      </c>
      <c r="O1473" s="101" t="n">
        <v>-2548.7</v>
      </c>
      <c r="P1473" s="101" t="n">
        <v>-11457.88</v>
      </c>
      <c r="Q1473" s="101" t="n">
        <v>-9299.46</v>
      </c>
      <c r="R1473" s="101"/>
      <c r="S1473" s="101"/>
      <c r="T1473" s="101"/>
      <c r="U1473" s="101"/>
      <c r="V1473" s="101"/>
      <c r="W1473" s="101"/>
      <c r="X1473" s="101"/>
      <c r="Y1473" s="101"/>
      <c r="Z1473" s="101"/>
      <c r="AA1473" s="101"/>
    </row>
    <row r="1474" customFormat="false" ht="15.75" hidden="false" customHeight="true" outlineLevel="0" collapsed="false">
      <c r="A1474" s="101"/>
      <c r="B1474" s="101" t="n">
        <v>20</v>
      </c>
      <c r="C1474" s="101" t="n">
        <v>73</v>
      </c>
      <c r="D1474" s="101" t="n">
        <v>53</v>
      </c>
      <c r="E1474" s="101" t="n">
        <v>126</v>
      </c>
      <c r="F1474" s="101" t="s">
        <v>274</v>
      </c>
      <c r="G1474" s="101" t="str">
        <f aca="false">E1474&amp;""&amp;F1474</f>
        <v>126I</v>
      </c>
      <c r="H1474" s="101" t="n">
        <v>-87911.302</v>
      </c>
      <c r="I1474" s="101" t="n">
        <v>7145.43</v>
      </c>
      <c r="J1474" s="101" t="n">
        <v>6177.32</v>
      </c>
      <c r="K1474" s="101" t="n">
        <v>16688.22</v>
      </c>
      <c r="L1474" s="101" t="n">
        <v>14868.24</v>
      </c>
      <c r="M1474" s="101" t="n">
        <v>1234.264</v>
      </c>
      <c r="N1474" s="101" t="n">
        <v>-3560.85</v>
      </c>
      <c r="O1474" s="101" t="n">
        <v>-2002.59</v>
      </c>
      <c r="P1474" s="101" t="n">
        <v>-6944.02</v>
      </c>
      <c r="Q1474" s="101" t="n">
        <v>-8789.61</v>
      </c>
      <c r="R1474" s="101"/>
      <c r="S1474" s="101"/>
      <c r="T1474" s="101"/>
      <c r="U1474" s="101"/>
      <c r="V1474" s="101"/>
      <c r="W1474" s="101"/>
      <c r="X1474" s="101"/>
      <c r="Y1474" s="101"/>
      <c r="Z1474" s="101"/>
      <c r="AA1474" s="101"/>
    </row>
    <row r="1475" customFormat="false" ht="15.75" hidden="false" customHeight="true" outlineLevel="0" collapsed="false">
      <c r="A1475" s="101"/>
      <c r="B1475" s="101" t="n">
        <v>18</v>
      </c>
      <c r="C1475" s="101" t="n">
        <v>72</v>
      </c>
      <c r="D1475" s="101" t="n">
        <v>54</v>
      </c>
      <c r="E1475" s="101" t="n">
        <v>126</v>
      </c>
      <c r="F1475" s="101" t="s">
        <v>275</v>
      </c>
      <c r="G1475" s="101" t="str">
        <f aca="false">E1475&amp;""&amp;F1475</f>
        <v>126Xe</v>
      </c>
      <c r="H1475" s="101" t="n">
        <v>-89145.566</v>
      </c>
      <c r="I1475" s="101" t="n">
        <v>10023.87</v>
      </c>
      <c r="J1475" s="101" t="n">
        <v>7597.35</v>
      </c>
      <c r="K1475" s="101" t="n">
        <v>17627.15</v>
      </c>
      <c r="L1475" s="101" t="n">
        <v>13198.21</v>
      </c>
      <c r="M1475" s="101" t="n">
        <v>-4795.112</v>
      </c>
      <c r="N1475" s="101" t="n">
        <v>-6475.66</v>
      </c>
      <c r="O1475" s="101" t="n">
        <v>-1256.04</v>
      </c>
      <c r="P1475" s="101" t="n">
        <v>-7411.58</v>
      </c>
      <c r="Q1475" s="101" t="n">
        <v>-13129.04</v>
      </c>
      <c r="R1475" s="101"/>
      <c r="S1475" s="101"/>
      <c r="T1475" s="101"/>
      <c r="U1475" s="101"/>
      <c r="V1475" s="101"/>
      <c r="W1475" s="101"/>
      <c r="X1475" s="101"/>
      <c r="Y1475" s="101"/>
      <c r="Z1475" s="101"/>
      <c r="AA1475" s="101"/>
    </row>
    <row r="1476" customFormat="false" ht="15.75" hidden="false" customHeight="true" outlineLevel="0" collapsed="false">
      <c r="A1476" s="101"/>
      <c r="B1476" s="101" t="n">
        <v>16</v>
      </c>
      <c r="C1476" s="101" t="n">
        <v>71</v>
      </c>
      <c r="D1476" s="101" t="n">
        <v>55</v>
      </c>
      <c r="E1476" s="101" t="n">
        <v>126</v>
      </c>
      <c r="F1476" s="101" t="s">
        <v>276</v>
      </c>
      <c r="G1476" s="101" t="str">
        <f aca="false">E1476&amp;""&amp;F1476</f>
        <v>126Cs</v>
      </c>
      <c r="H1476" s="101" t="n">
        <v>-84350.454</v>
      </c>
      <c r="I1476" s="101" t="n">
        <v>8333.93</v>
      </c>
      <c r="J1476" s="101" t="n">
        <v>4446.41</v>
      </c>
      <c r="K1476" s="101" t="n">
        <v>18761.75</v>
      </c>
      <c r="L1476" s="101" t="n">
        <v>11562.68</v>
      </c>
      <c r="M1476" s="101" t="n">
        <v>-1680.553</v>
      </c>
      <c r="N1476" s="101" t="n">
        <v>-9376.99</v>
      </c>
      <c r="O1476" s="101" t="n">
        <v>-694.93</v>
      </c>
      <c r="P1476" s="101" t="n">
        <v>-2802.24</v>
      </c>
      <c r="Q1476" s="101" t="n">
        <v>-12752.81</v>
      </c>
      <c r="R1476" s="101"/>
      <c r="S1476" s="101"/>
      <c r="T1476" s="101"/>
      <c r="U1476" s="101"/>
      <c r="V1476" s="101"/>
      <c r="W1476" s="101"/>
      <c r="X1476" s="101"/>
      <c r="Y1476" s="101"/>
      <c r="Z1476" s="101"/>
      <c r="AA1476" s="101"/>
    </row>
    <row r="1477" customFormat="false" ht="15.75" hidden="false" customHeight="true" outlineLevel="0" collapsed="false">
      <c r="A1477" s="101"/>
      <c r="B1477" s="101" t="n">
        <v>14</v>
      </c>
      <c r="C1477" s="101" t="n">
        <v>70</v>
      </c>
      <c r="D1477" s="101" t="n">
        <v>56</v>
      </c>
      <c r="E1477" s="101" t="n">
        <v>126</v>
      </c>
      <c r="F1477" s="101" t="s">
        <v>277</v>
      </c>
      <c r="G1477" s="101" t="str">
        <f aca="false">E1477&amp;""&amp;F1477</f>
        <v>126Ba</v>
      </c>
      <c r="H1477" s="101" t="n">
        <v>-82669.902</v>
      </c>
      <c r="I1477" s="101" t="n">
        <v>11072.25</v>
      </c>
      <c r="J1477" s="101" t="n">
        <v>5871.03</v>
      </c>
      <c r="K1477" s="101" t="n">
        <v>19722.76</v>
      </c>
      <c r="L1477" s="101" t="n">
        <v>9586.79</v>
      </c>
      <c r="M1477" s="101" t="n">
        <v>-7696.434</v>
      </c>
      <c r="N1477" s="101" t="n">
        <v>-11849.34</v>
      </c>
      <c r="O1477" s="101" t="n">
        <v>260.16</v>
      </c>
      <c r="P1477" s="101" t="n">
        <v>-2765.86</v>
      </c>
      <c r="Q1477" s="101" t="n">
        <v>-16981.73</v>
      </c>
      <c r="R1477" s="101"/>
      <c r="S1477" s="101"/>
      <c r="T1477" s="101"/>
      <c r="U1477" s="101"/>
      <c r="V1477" s="101"/>
      <c r="W1477" s="101"/>
      <c r="X1477" s="101"/>
      <c r="Y1477" s="101"/>
      <c r="Z1477" s="101"/>
      <c r="AA1477" s="101"/>
    </row>
    <row r="1478" customFormat="false" ht="15.75" hidden="false" customHeight="true" outlineLevel="0" collapsed="false">
      <c r="A1478" s="101"/>
      <c r="B1478" s="101" t="n">
        <v>12</v>
      </c>
      <c r="C1478" s="101" t="n">
        <v>69</v>
      </c>
      <c r="D1478" s="101" t="n">
        <v>57</v>
      </c>
      <c r="E1478" s="101" t="n">
        <v>126</v>
      </c>
      <c r="F1478" s="101" t="s">
        <v>278</v>
      </c>
      <c r="G1478" s="101" t="str">
        <f aca="false">E1478&amp;""&amp;F1478</f>
        <v>126La</v>
      </c>
      <c r="H1478" s="101" t="n">
        <v>-74973.468</v>
      </c>
      <c r="I1478" s="101" t="n">
        <v>9285.3</v>
      </c>
      <c r="J1478" s="101" t="n">
        <v>2593.47</v>
      </c>
      <c r="K1478" s="101" t="n">
        <v>20857.49</v>
      </c>
      <c r="L1478" s="101" t="n">
        <v>7820.07</v>
      </c>
      <c r="M1478" s="101" t="n">
        <v>-4152.91</v>
      </c>
      <c r="N1478" s="101" t="n">
        <v>-14650.01</v>
      </c>
      <c r="O1478" s="101" t="n">
        <v>746.38</v>
      </c>
      <c r="P1478" s="101" t="n">
        <v>1825.4</v>
      </c>
      <c r="Q1478" s="101" t="n">
        <v>-16387.01</v>
      </c>
      <c r="R1478" s="101"/>
      <c r="S1478" s="101"/>
      <c r="T1478" s="101"/>
      <c r="U1478" s="101"/>
      <c r="V1478" s="101"/>
      <c r="W1478" s="101"/>
      <c r="X1478" s="101"/>
      <c r="Y1478" s="101"/>
      <c r="Z1478" s="101"/>
      <c r="AA1478" s="101"/>
    </row>
    <row r="1479" customFormat="false" ht="15.75" hidden="false" customHeight="true" outlineLevel="0" collapsed="false">
      <c r="A1479" s="101"/>
      <c r="B1479" s="101" t="n">
        <v>10</v>
      </c>
      <c r="C1479" s="101" t="n">
        <v>68</v>
      </c>
      <c r="D1479" s="101" t="n">
        <v>58</v>
      </c>
      <c r="E1479" s="101" t="n">
        <v>126</v>
      </c>
      <c r="F1479" s="101" t="s">
        <v>279</v>
      </c>
      <c r="G1479" s="101" t="str">
        <f aca="false">E1479&amp;""&amp;F1479</f>
        <v>126Ce</v>
      </c>
      <c r="H1479" s="101" t="n">
        <v>-70820.558</v>
      </c>
      <c r="I1479" s="101" t="n">
        <v>12234.01</v>
      </c>
      <c r="J1479" s="101" t="n">
        <v>4350.04</v>
      </c>
      <c r="K1479" s="101" t="n">
        <v>22047.01</v>
      </c>
      <c r="L1479" s="101" t="n">
        <v>6308.72</v>
      </c>
      <c r="M1479" s="101" t="n">
        <v>-10497.01</v>
      </c>
      <c r="N1479" s="101" t="n">
        <v>-17828.01</v>
      </c>
      <c r="O1479" s="101" t="n">
        <v>1363.47</v>
      </c>
      <c r="P1479" s="101" t="n">
        <v>1559.44</v>
      </c>
      <c r="Q1479" s="101" t="n">
        <v>-20860.01</v>
      </c>
      <c r="R1479" s="101"/>
      <c r="S1479" s="101"/>
      <c r="T1479" s="101"/>
      <c r="U1479" s="101"/>
      <c r="V1479" s="101"/>
      <c r="W1479" s="101"/>
      <c r="X1479" s="101"/>
      <c r="Y1479" s="101"/>
      <c r="Z1479" s="101"/>
      <c r="AA1479" s="101"/>
    </row>
    <row r="1480" customFormat="false" ht="15.75" hidden="false" customHeight="true" outlineLevel="0" collapsed="false">
      <c r="A1480" s="101"/>
      <c r="B1480" s="101" t="n">
        <v>8</v>
      </c>
      <c r="C1480" s="101" t="n">
        <v>67</v>
      </c>
      <c r="D1480" s="101" t="n">
        <v>59</v>
      </c>
      <c r="E1480" s="101" t="n">
        <v>126</v>
      </c>
      <c r="F1480" s="101" t="s">
        <v>280</v>
      </c>
      <c r="G1480" s="101" t="str">
        <f aca="false">E1480&amp;""&amp;F1480</f>
        <v>126Pr</v>
      </c>
      <c r="H1480" s="101" t="n">
        <v>-60324.01</v>
      </c>
      <c r="I1480" s="101" t="n">
        <v>10363.01</v>
      </c>
      <c r="J1480" s="101" t="n">
        <v>955.01</v>
      </c>
      <c r="K1480" s="101" t="n">
        <v>23315.01</v>
      </c>
      <c r="L1480" s="101" t="n">
        <v>4643.01</v>
      </c>
      <c r="M1480" s="101" t="n">
        <v>-7331.01</v>
      </c>
      <c r="N1480" s="101" t="n">
        <v>-21126.01</v>
      </c>
      <c r="O1480" s="101" t="n">
        <v>1795.01</v>
      </c>
      <c r="P1480" s="101" t="n">
        <v>6147.01</v>
      </c>
      <c r="Q1480" s="101" t="n">
        <v>-20796.01</v>
      </c>
      <c r="R1480" s="101"/>
      <c r="S1480" s="101"/>
      <c r="T1480" s="101"/>
      <c r="U1480" s="101"/>
      <c r="V1480" s="101"/>
      <c r="W1480" s="101"/>
      <c r="X1480" s="101"/>
      <c r="Y1480" s="101"/>
      <c r="Z1480" s="101"/>
      <c r="AA1480" s="101"/>
    </row>
    <row r="1481" customFormat="false" ht="15.75" hidden="false" customHeight="true" outlineLevel="0" collapsed="false">
      <c r="A1481" s="101"/>
      <c r="B1481" s="101" t="n">
        <v>6</v>
      </c>
      <c r="C1481" s="101" t="n">
        <v>66</v>
      </c>
      <c r="D1481" s="101" t="n">
        <v>60</v>
      </c>
      <c r="E1481" s="101" t="n">
        <v>126</v>
      </c>
      <c r="F1481" s="101" t="s">
        <v>281</v>
      </c>
      <c r="G1481" s="101" t="str">
        <f aca="false">E1481&amp;""&amp;F1481</f>
        <v>126Nd</v>
      </c>
      <c r="H1481" s="101" t="n">
        <v>-52993.01</v>
      </c>
      <c r="I1481" s="101" t="n">
        <v>13465.01</v>
      </c>
      <c r="J1481" s="101" t="n">
        <v>2250.01</v>
      </c>
      <c r="K1481" s="101" t="n">
        <v>24610.01</v>
      </c>
      <c r="L1481" s="101" t="n">
        <v>2655.01</v>
      </c>
      <c r="M1481" s="101" t="n">
        <v>-13795.01</v>
      </c>
      <c r="N1481" s="101"/>
      <c r="O1481" s="101" t="n">
        <v>2456.01</v>
      </c>
      <c r="P1481" s="101" t="n">
        <v>6376.01</v>
      </c>
      <c r="Q1481" s="101"/>
      <c r="R1481" s="101"/>
      <c r="S1481" s="101"/>
      <c r="T1481" s="101"/>
      <c r="U1481" s="101"/>
      <c r="V1481" s="101"/>
      <c r="W1481" s="101"/>
      <c r="X1481" s="101"/>
      <c r="Y1481" s="101"/>
      <c r="Z1481" s="101"/>
      <c r="AA1481" s="101"/>
    </row>
    <row r="1482" customFormat="false" ht="15.75" hidden="false" customHeight="true" outlineLevel="0" collapsed="false">
      <c r="A1482" s="101"/>
      <c r="B1482" s="101" t="n">
        <v>4</v>
      </c>
      <c r="C1482" s="101" t="n">
        <v>65</v>
      </c>
      <c r="D1482" s="101" t="n">
        <v>61</v>
      </c>
      <c r="E1482" s="101" t="n">
        <v>126</v>
      </c>
      <c r="F1482" s="101" t="s">
        <v>282</v>
      </c>
      <c r="G1482" s="101" t="str">
        <f aca="false">E1482&amp;""&amp;F1482</f>
        <v>126Pm</v>
      </c>
      <c r="H1482" s="101" t="n">
        <v>-39197.01</v>
      </c>
      <c r="I1482" s="101"/>
      <c r="J1482" s="101" t="n">
        <v>-1113.01</v>
      </c>
      <c r="K1482" s="101"/>
      <c r="L1482" s="101" t="n">
        <v>624.01</v>
      </c>
      <c r="M1482" s="101"/>
      <c r="N1482" s="101"/>
      <c r="O1482" s="101" t="n">
        <v>3322.01</v>
      </c>
      <c r="P1482" s="101" t="n">
        <v>11546.01</v>
      </c>
      <c r="Q1482" s="101"/>
      <c r="R1482" s="101"/>
      <c r="S1482" s="101"/>
      <c r="T1482" s="101"/>
      <c r="U1482" s="101"/>
      <c r="V1482" s="101"/>
      <c r="W1482" s="101"/>
      <c r="X1482" s="101"/>
      <c r="Y1482" s="101"/>
      <c r="Z1482" s="101"/>
      <c r="AA1482" s="101"/>
    </row>
    <row r="1483" customFormat="false" ht="15.75" hidden="false" customHeight="true" outlineLevel="0" collapsed="false">
      <c r="A1483" s="101"/>
      <c r="B1483" s="101" t="n">
        <v>35</v>
      </c>
      <c r="C1483" s="101" t="n">
        <v>81</v>
      </c>
      <c r="D1483" s="101" t="n">
        <v>46</v>
      </c>
      <c r="E1483" s="101" t="n">
        <v>127</v>
      </c>
      <c r="F1483" s="101" t="s">
        <v>268</v>
      </c>
      <c r="G1483" s="101" t="str">
        <f aca="false">E1483&amp;""&amp;F1483</f>
        <v>127Pd</v>
      </c>
      <c r="H1483" s="101" t="n">
        <v>-47441.01</v>
      </c>
      <c r="I1483" s="101" t="n">
        <v>3498.01</v>
      </c>
      <c r="J1483" s="101" t="n">
        <v>16967.01</v>
      </c>
      <c r="K1483" s="101" t="n">
        <v>9361.01</v>
      </c>
      <c r="L1483" s="101"/>
      <c r="M1483" s="101" t="n">
        <v>11141.01</v>
      </c>
      <c r="N1483" s="101" t="n">
        <v>21050.01</v>
      </c>
      <c r="O1483" s="101" t="n">
        <v>-12504.01</v>
      </c>
      <c r="P1483" s="101"/>
      <c r="Q1483" s="101" t="n">
        <v>5268.01</v>
      </c>
      <c r="R1483" s="101"/>
      <c r="S1483" s="101"/>
      <c r="T1483" s="101"/>
      <c r="U1483" s="101"/>
      <c r="V1483" s="101"/>
      <c r="W1483" s="101"/>
      <c r="X1483" s="101"/>
      <c r="Y1483" s="101"/>
      <c r="Z1483" s="101"/>
      <c r="AA1483" s="101"/>
    </row>
    <row r="1484" customFormat="false" ht="15.75" hidden="false" customHeight="true" outlineLevel="0" collapsed="false">
      <c r="A1484" s="101"/>
      <c r="B1484" s="101" t="n">
        <v>33</v>
      </c>
      <c r="C1484" s="101" t="n">
        <v>80</v>
      </c>
      <c r="D1484" s="101" t="n">
        <v>47</v>
      </c>
      <c r="E1484" s="101" t="n">
        <v>127</v>
      </c>
      <c r="F1484" s="101" t="s">
        <v>269</v>
      </c>
      <c r="G1484" s="101" t="str">
        <f aca="false">E1484&amp;""&amp;F1484</f>
        <v>127Ag</v>
      </c>
      <c r="H1484" s="101" t="n">
        <v>-58582.01</v>
      </c>
      <c r="I1484" s="101" t="n">
        <v>5873.01</v>
      </c>
      <c r="J1484" s="101" t="n">
        <v>13856.01</v>
      </c>
      <c r="K1484" s="101" t="n">
        <v>10494.01</v>
      </c>
      <c r="L1484" s="101" t="n">
        <v>30954.01</v>
      </c>
      <c r="M1484" s="101" t="n">
        <v>9909.01</v>
      </c>
      <c r="N1484" s="101" t="n">
        <v>18317.01</v>
      </c>
      <c r="O1484" s="101" t="n">
        <v>-11498.01</v>
      </c>
      <c r="P1484" s="101" t="n">
        <v>-28108.01</v>
      </c>
      <c r="Q1484" s="101" t="n">
        <v>5604.01</v>
      </c>
      <c r="R1484" s="101"/>
      <c r="S1484" s="101"/>
      <c r="T1484" s="101"/>
      <c r="U1484" s="101"/>
      <c r="V1484" s="101"/>
      <c r="W1484" s="101"/>
      <c r="X1484" s="101"/>
      <c r="Y1484" s="101"/>
      <c r="Z1484" s="101"/>
      <c r="AA1484" s="101"/>
    </row>
    <row r="1485" customFormat="false" ht="15.75" hidden="false" customHeight="true" outlineLevel="0" collapsed="false">
      <c r="A1485" s="101"/>
      <c r="B1485" s="101" t="n">
        <v>31</v>
      </c>
      <c r="C1485" s="101" t="n">
        <v>79</v>
      </c>
      <c r="D1485" s="101" t="n">
        <v>48</v>
      </c>
      <c r="E1485" s="101" t="n">
        <v>127</v>
      </c>
      <c r="F1485" s="101" t="s">
        <v>270</v>
      </c>
      <c r="G1485" s="101" t="str">
        <f aca="false">E1485&amp;""&amp;F1485</f>
        <v>127Cd</v>
      </c>
      <c r="H1485" s="101" t="n">
        <v>-68490.514</v>
      </c>
      <c r="I1485" s="101" t="n">
        <v>4305.03</v>
      </c>
      <c r="J1485" s="101" t="n">
        <v>15000.01</v>
      </c>
      <c r="K1485" s="101" t="n">
        <v>11285.05</v>
      </c>
      <c r="L1485" s="101" t="n">
        <v>28846.01</v>
      </c>
      <c r="M1485" s="101" t="n">
        <v>8407.785</v>
      </c>
      <c r="N1485" s="101" t="n">
        <v>14980.72</v>
      </c>
      <c r="O1485" s="101" t="n">
        <v>-10499.01</v>
      </c>
      <c r="P1485" s="101" t="n">
        <v>-23765.01</v>
      </c>
      <c r="Q1485" s="101" t="n">
        <v>1211.1</v>
      </c>
      <c r="R1485" s="101"/>
      <c r="S1485" s="101"/>
      <c r="T1485" s="101"/>
      <c r="U1485" s="101"/>
      <c r="V1485" s="101"/>
      <c r="W1485" s="101"/>
      <c r="X1485" s="101"/>
      <c r="Y1485" s="101"/>
      <c r="Z1485" s="101"/>
      <c r="AA1485" s="101"/>
    </row>
    <row r="1486" customFormat="false" ht="15.75" hidden="false" customHeight="true" outlineLevel="0" collapsed="false">
      <c r="A1486" s="101"/>
      <c r="B1486" s="101" t="n">
        <v>29</v>
      </c>
      <c r="C1486" s="101" t="n">
        <v>78</v>
      </c>
      <c r="D1486" s="101" t="n">
        <v>49</v>
      </c>
      <c r="E1486" s="101" t="n">
        <v>127</v>
      </c>
      <c r="F1486" s="101" t="s">
        <v>271</v>
      </c>
      <c r="G1486" s="101" t="str">
        <f aca="false">E1486&amp;""&amp;F1486</f>
        <v>127In</v>
      </c>
      <c r="H1486" s="101" t="n">
        <v>-76898.298</v>
      </c>
      <c r="I1486" s="101" t="n">
        <v>7196.69</v>
      </c>
      <c r="J1486" s="101" t="n">
        <v>11930.47</v>
      </c>
      <c r="K1486" s="101" t="n">
        <v>12564.09</v>
      </c>
      <c r="L1486" s="101" t="n">
        <v>27246</v>
      </c>
      <c r="M1486" s="101" t="n">
        <v>6572.931</v>
      </c>
      <c r="N1486" s="101" t="n">
        <v>9801.18</v>
      </c>
      <c r="O1486" s="101" t="n">
        <v>-9775.14</v>
      </c>
      <c r="P1486" s="101" t="n">
        <v>-23407.01</v>
      </c>
      <c r="Q1486" s="101" t="n">
        <v>1045.67</v>
      </c>
      <c r="R1486" s="101"/>
      <c r="S1486" s="101"/>
      <c r="T1486" s="101"/>
      <c r="U1486" s="101"/>
      <c r="V1486" s="101"/>
      <c r="W1486" s="101"/>
      <c r="X1486" s="101"/>
      <c r="Y1486" s="101"/>
      <c r="Z1486" s="101"/>
      <c r="AA1486" s="101"/>
    </row>
    <row r="1487" customFormat="false" ht="15.75" hidden="false" customHeight="true" outlineLevel="0" collapsed="false">
      <c r="A1487" s="101"/>
      <c r="B1487" s="101" t="n">
        <v>27</v>
      </c>
      <c r="C1487" s="101" t="n">
        <v>77</v>
      </c>
      <c r="D1487" s="101" t="n">
        <v>50</v>
      </c>
      <c r="E1487" s="101" t="n">
        <v>127</v>
      </c>
      <c r="F1487" s="101" t="s">
        <v>214</v>
      </c>
      <c r="G1487" s="101" t="str">
        <f aca="false">E1487&amp;""&amp;F1487</f>
        <v>127Sn</v>
      </c>
      <c r="H1487" s="101" t="n">
        <v>-83471.23</v>
      </c>
      <c r="I1487" s="101" t="n">
        <v>5527.26</v>
      </c>
      <c r="J1487" s="101" t="n">
        <v>12987.27</v>
      </c>
      <c r="K1487" s="101" t="n">
        <v>13717.44</v>
      </c>
      <c r="L1487" s="101" t="n">
        <v>24701.08</v>
      </c>
      <c r="M1487" s="101" t="n">
        <v>3228.247</v>
      </c>
      <c r="N1487" s="101" t="n">
        <v>4810.43</v>
      </c>
      <c r="O1487" s="101" t="n">
        <v>-8481.96</v>
      </c>
      <c r="P1487" s="101" t="n">
        <v>-18503.4</v>
      </c>
      <c r="Q1487" s="101" t="n">
        <v>-5149.26</v>
      </c>
      <c r="R1487" s="101"/>
      <c r="S1487" s="101"/>
      <c r="T1487" s="101"/>
      <c r="U1487" s="101"/>
      <c r="V1487" s="101"/>
      <c r="W1487" s="101"/>
      <c r="X1487" s="101"/>
      <c r="Y1487" s="101"/>
      <c r="Z1487" s="101"/>
      <c r="AA1487" s="101"/>
    </row>
    <row r="1488" customFormat="false" ht="15.75" hidden="false" customHeight="true" outlineLevel="0" collapsed="false">
      <c r="A1488" s="101"/>
      <c r="B1488" s="101" t="n">
        <v>25</v>
      </c>
      <c r="C1488" s="101" t="n">
        <v>76</v>
      </c>
      <c r="D1488" s="101" t="n">
        <v>51</v>
      </c>
      <c r="E1488" s="101" t="n">
        <v>127</v>
      </c>
      <c r="F1488" s="101" t="s">
        <v>272</v>
      </c>
      <c r="G1488" s="101" t="str">
        <f aca="false">E1488&amp;""&amp;F1488</f>
        <v>127Sb</v>
      </c>
      <c r="H1488" s="101" t="n">
        <v>-86699.477</v>
      </c>
      <c r="I1488" s="101" t="n">
        <v>8377.51</v>
      </c>
      <c r="J1488" s="101" t="n">
        <v>7973.16</v>
      </c>
      <c r="K1488" s="101" t="n">
        <v>14585.86</v>
      </c>
      <c r="L1488" s="101" t="n">
        <v>20800.58</v>
      </c>
      <c r="M1488" s="101" t="n">
        <v>1582.183</v>
      </c>
      <c r="N1488" s="101" t="n">
        <v>2284.42</v>
      </c>
      <c r="O1488" s="101" t="n">
        <v>-5693.94</v>
      </c>
      <c r="P1488" s="101" t="n">
        <v>-16215.52</v>
      </c>
      <c r="Q1488" s="101" t="n">
        <v>-4705.46</v>
      </c>
      <c r="R1488" s="101"/>
      <c r="S1488" s="101"/>
      <c r="T1488" s="101"/>
      <c r="U1488" s="101"/>
      <c r="V1488" s="101"/>
      <c r="W1488" s="101"/>
      <c r="X1488" s="101"/>
      <c r="Y1488" s="101"/>
      <c r="Z1488" s="101"/>
      <c r="AA1488" s="101"/>
    </row>
    <row r="1489" customFormat="false" ht="15.75" hidden="false" customHeight="true" outlineLevel="0" collapsed="false">
      <c r="A1489" s="101"/>
      <c r="B1489" s="101" t="n">
        <v>23</v>
      </c>
      <c r="C1489" s="101" t="n">
        <v>75</v>
      </c>
      <c r="D1489" s="101" t="n">
        <v>52</v>
      </c>
      <c r="E1489" s="101" t="n">
        <v>127</v>
      </c>
      <c r="F1489" s="101" t="s">
        <v>273</v>
      </c>
      <c r="G1489" s="101" t="str">
        <f aca="false">E1489&amp;""&amp;F1489</f>
        <v>127Te</v>
      </c>
      <c r="H1489" s="101" t="n">
        <v>-88281.659</v>
      </c>
      <c r="I1489" s="101" t="n">
        <v>6287.65</v>
      </c>
      <c r="J1489" s="101" t="n">
        <v>9177.34</v>
      </c>
      <c r="K1489" s="101" t="n">
        <v>15401.34</v>
      </c>
      <c r="L1489" s="101" t="n">
        <v>16963.18</v>
      </c>
      <c r="M1489" s="101" t="n">
        <v>702.236</v>
      </c>
      <c r="N1489" s="101" t="n">
        <v>39.89</v>
      </c>
      <c r="O1489" s="101" t="n">
        <v>-2890.18</v>
      </c>
      <c r="P1489" s="101" t="n">
        <v>-9555.34</v>
      </c>
      <c r="Q1489" s="101" t="n">
        <v>-8441.67</v>
      </c>
      <c r="R1489" s="101"/>
      <c r="S1489" s="101"/>
      <c r="T1489" s="101"/>
      <c r="U1489" s="101"/>
      <c r="V1489" s="101"/>
      <c r="W1489" s="101"/>
      <c r="X1489" s="101"/>
      <c r="Y1489" s="101"/>
      <c r="Z1489" s="101"/>
      <c r="AA1489" s="101"/>
    </row>
    <row r="1490" customFormat="false" ht="15.75" hidden="false" customHeight="true" outlineLevel="0" collapsed="false">
      <c r="A1490" s="101"/>
      <c r="B1490" s="101" t="n">
        <v>21</v>
      </c>
      <c r="C1490" s="101" t="n">
        <v>74</v>
      </c>
      <c r="D1490" s="101" t="n">
        <v>53</v>
      </c>
      <c r="E1490" s="101" t="n">
        <v>127</v>
      </c>
      <c r="F1490" s="101" t="s">
        <v>274</v>
      </c>
      <c r="G1490" s="101" t="str">
        <f aca="false">E1490&amp;""&amp;F1490</f>
        <v>127I</v>
      </c>
      <c r="H1490" s="101" t="n">
        <v>-88983.895</v>
      </c>
      <c r="I1490" s="101" t="n">
        <v>9143.91</v>
      </c>
      <c r="J1490" s="101" t="n">
        <v>6207.54</v>
      </c>
      <c r="K1490" s="101" t="n">
        <v>16289.34</v>
      </c>
      <c r="L1490" s="101" t="n">
        <v>15305.58</v>
      </c>
      <c r="M1490" s="101" t="n">
        <v>-662.349</v>
      </c>
      <c r="N1490" s="101" t="n">
        <v>-2743.74</v>
      </c>
      <c r="O1490" s="101" t="n">
        <v>-2183.99</v>
      </c>
      <c r="P1490" s="101" t="n">
        <v>-9879.58</v>
      </c>
      <c r="Q1490" s="101" t="n">
        <v>-7909.65</v>
      </c>
      <c r="R1490" s="101"/>
      <c r="S1490" s="101"/>
      <c r="T1490" s="101"/>
      <c r="U1490" s="101"/>
      <c r="V1490" s="101"/>
      <c r="W1490" s="101"/>
      <c r="X1490" s="101"/>
      <c r="Y1490" s="101"/>
      <c r="Z1490" s="101"/>
      <c r="AA1490" s="101"/>
    </row>
    <row r="1491" customFormat="false" ht="15.75" hidden="false" customHeight="true" outlineLevel="0" collapsed="false">
      <c r="A1491" s="101"/>
      <c r="B1491" s="101" t="n">
        <v>19</v>
      </c>
      <c r="C1491" s="101" t="n">
        <v>73</v>
      </c>
      <c r="D1491" s="101" t="n">
        <v>54</v>
      </c>
      <c r="E1491" s="101" t="n">
        <v>127</v>
      </c>
      <c r="F1491" s="101" t="s">
        <v>275</v>
      </c>
      <c r="G1491" s="101" t="str">
        <f aca="false">E1491&amp;""&amp;F1491</f>
        <v>127Xe</v>
      </c>
      <c r="H1491" s="101" t="n">
        <v>-88321.546</v>
      </c>
      <c r="I1491" s="101" t="n">
        <v>7247.3</v>
      </c>
      <c r="J1491" s="101" t="n">
        <v>7699.21</v>
      </c>
      <c r="K1491" s="101" t="n">
        <v>17271.17</v>
      </c>
      <c r="L1491" s="101" t="n">
        <v>13876.53</v>
      </c>
      <c r="M1491" s="101" t="n">
        <v>-2081.396</v>
      </c>
      <c r="N1491" s="101" t="n">
        <v>-5503.6</v>
      </c>
      <c r="O1491" s="101" t="n">
        <v>-1574.33</v>
      </c>
      <c r="P1491" s="101" t="n">
        <v>-5545.19</v>
      </c>
      <c r="Q1491" s="101" t="n">
        <v>-12042.41</v>
      </c>
      <c r="R1491" s="101"/>
      <c r="S1491" s="101"/>
      <c r="T1491" s="101"/>
      <c r="U1491" s="101"/>
      <c r="V1491" s="101"/>
      <c r="W1491" s="101"/>
      <c r="X1491" s="101"/>
      <c r="Y1491" s="101"/>
      <c r="Z1491" s="101"/>
      <c r="AA1491" s="101"/>
    </row>
    <row r="1492" customFormat="false" ht="15.75" hidden="false" customHeight="true" outlineLevel="0" collapsed="false">
      <c r="A1492" s="101"/>
      <c r="B1492" s="101" t="n">
        <v>17</v>
      </c>
      <c r="C1492" s="101" t="n">
        <v>72</v>
      </c>
      <c r="D1492" s="101" t="n">
        <v>55</v>
      </c>
      <c r="E1492" s="101" t="n">
        <v>127</v>
      </c>
      <c r="F1492" s="101" t="s">
        <v>276</v>
      </c>
      <c r="G1492" s="101" t="str">
        <f aca="false">E1492&amp;""&amp;F1492</f>
        <v>127Cs</v>
      </c>
      <c r="H1492" s="101" t="n">
        <v>-86240.151</v>
      </c>
      <c r="I1492" s="101" t="n">
        <v>9961.01</v>
      </c>
      <c r="J1492" s="101" t="n">
        <v>4383.55</v>
      </c>
      <c r="K1492" s="101" t="n">
        <v>18294.94</v>
      </c>
      <c r="L1492" s="101" t="n">
        <v>11980.91</v>
      </c>
      <c r="M1492" s="101" t="n">
        <v>-3422.207</v>
      </c>
      <c r="N1492" s="101" t="n">
        <v>-8344.04</v>
      </c>
      <c r="O1492" s="101" t="n">
        <v>-721.36</v>
      </c>
      <c r="P1492" s="101" t="n">
        <v>-5617.82</v>
      </c>
      <c r="Q1492" s="101" t="n">
        <v>-11641.57</v>
      </c>
      <c r="R1492" s="101"/>
      <c r="S1492" s="101"/>
      <c r="T1492" s="101"/>
      <c r="U1492" s="101"/>
      <c r="V1492" s="101"/>
      <c r="W1492" s="101"/>
      <c r="X1492" s="101"/>
      <c r="Y1492" s="101"/>
      <c r="Z1492" s="101"/>
      <c r="AA1492" s="101"/>
    </row>
    <row r="1493" customFormat="false" ht="15.75" hidden="false" customHeight="true" outlineLevel="0" collapsed="false">
      <c r="A1493" s="101"/>
      <c r="B1493" s="101" t="n">
        <v>15</v>
      </c>
      <c r="C1493" s="101" t="n">
        <v>71</v>
      </c>
      <c r="D1493" s="101" t="n">
        <v>56</v>
      </c>
      <c r="E1493" s="101" t="n">
        <v>127</v>
      </c>
      <c r="F1493" s="101" t="s">
        <v>277</v>
      </c>
      <c r="G1493" s="101" t="str">
        <f aca="false">E1493&amp;""&amp;F1493</f>
        <v>127Ba</v>
      </c>
      <c r="H1493" s="101" t="n">
        <v>-82817.944</v>
      </c>
      <c r="I1493" s="101" t="n">
        <v>8219.36</v>
      </c>
      <c r="J1493" s="101" t="n">
        <v>5756.46</v>
      </c>
      <c r="K1493" s="101" t="n">
        <v>19291.61</v>
      </c>
      <c r="L1493" s="101" t="n">
        <v>10202.87</v>
      </c>
      <c r="M1493" s="101" t="n">
        <v>-4921.836</v>
      </c>
      <c r="N1493" s="101" t="n">
        <v>-10838.61</v>
      </c>
      <c r="O1493" s="101" t="n">
        <v>5.83</v>
      </c>
      <c r="P1493" s="101" t="n">
        <v>-961.35</v>
      </c>
      <c r="Q1493" s="101" t="n">
        <v>-15915.79</v>
      </c>
      <c r="R1493" s="101"/>
      <c r="S1493" s="101"/>
      <c r="T1493" s="101"/>
      <c r="U1493" s="101"/>
      <c r="V1493" s="101"/>
      <c r="W1493" s="101"/>
      <c r="X1493" s="101"/>
      <c r="Y1493" s="101"/>
      <c r="Z1493" s="101"/>
      <c r="AA1493" s="101"/>
    </row>
    <row r="1494" customFormat="false" ht="15.75" hidden="false" customHeight="true" outlineLevel="0" collapsed="false">
      <c r="A1494" s="101"/>
      <c r="B1494" s="101" t="n">
        <v>13</v>
      </c>
      <c r="C1494" s="101" t="n">
        <v>70</v>
      </c>
      <c r="D1494" s="101" t="n">
        <v>57</v>
      </c>
      <c r="E1494" s="101" t="n">
        <v>127</v>
      </c>
      <c r="F1494" s="101" t="s">
        <v>278</v>
      </c>
      <c r="G1494" s="101" t="str">
        <f aca="false">E1494&amp;""&amp;F1494</f>
        <v>127La</v>
      </c>
      <c r="H1494" s="101" t="n">
        <v>-77896.108</v>
      </c>
      <c r="I1494" s="101" t="n">
        <v>10993.96</v>
      </c>
      <c r="J1494" s="101" t="n">
        <v>2515.18</v>
      </c>
      <c r="K1494" s="101" t="n">
        <v>20279.26</v>
      </c>
      <c r="L1494" s="101" t="n">
        <v>8386.21</v>
      </c>
      <c r="M1494" s="101" t="n">
        <v>-5916.772</v>
      </c>
      <c r="N1494" s="101" t="n">
        <v>-13353.01</v>
      </c>
      <c r="O1494" s="101" t="n">
        <v>722.62</v>
      </c>
      <c r="P1494" s="101" t="n">
        <v>-834.62</v>
      </c>
      <c r="Q1494" s="101" t="n">
        <v>-15146.87</v>
      </c>
      <c r="R1494" s="101"/>
      <c r="S1494" s="101"/>
      <c r="T1494" s="101"/>
      <c r="U1494" s="101"/>
      <c r="V1494" s="101"/>
      <c r="W1494" s="101"/>
      <c r="X1494" s="101"/>
      <c r="Y1494" s="101"/>
      <c r="Z1494" s="101"/>
      <c r="AA1494" s="101"/>
    </row>
    <row r="1495" customFormat="false" ht="15.75" hidden="false" customHeight="true" outlineLevel="0" collapsed="false">
      <c r="A1495" s="101"/>
      <c r="B1495" s="101" t="n">
        <v>11</v>
      </c>
      <c r="C1495" s="101" t="n">
        <v>69</v>
      </c>
      <c r="D1495" s="101" t="n">
        <v>58</v>
      </c>
      <c r="E1495" s="101" t="n">
        <v>127</v>
      </c>
      <c r="F1495" s="101" t="s">
        <v>279</v>
      </c>
      <c r="G1495" s="101" t="str">
        <f aca="false">E1495&amp;""&amp;F1495</f>
        <v>127Ce</v>
      </c>
      <c r="H1495" s="101" t="n">
        <v>-71979.336</v>
      </c>
      <c r="I1495" s="101" t="n">
        <v>9230.1</v>
      </c>
      <c r="J1495" s="101" t="n">
        <v>4294.84</v>
      </c>
      <c r="K1495" s="101" t="n">
        <v>21464.01</v>
      </c>
      <c r="L1495" s="101" t="n">
        <v>6888.31</v>
      </c>
      <c r="M1495" s="101" t="n">
        <v>-7436.01</v>
      </c>
      <c r="N1495" s="101" t="n">
        <v>-16444.01</v>
      </c>
      <c r="O1495" s="101" t="n">
        <v>1250.7</v>
      </c>
      <c r="P1495" s="101" t="n">
        <v>3401.6</v>
      </c>
      <c r="Q1495" s="101" t="n">
        <v>-19727.01</v>
      </c>
      <c r="R1495" s="101"/>
      <c r="S1495" s="101"/>
      <c r="T1495" s="101"/>
      <c r="U1495" s="101"/>
      <c r="V1495" s="101"/>
      <c r="W1495" s="101"/>
      <c r="X1495" s="101"/>
      <c r="Y1495" s="101"/>
      <c r="Z1495" s="101"/>
      <c r="AA1495" s="101"/>
    </row>
    <row r="1496" customFormat="false" ht="15.75" hidden="false" customHeight="true" outlineLevel="0" collapsed="false">
      <c r="A1496" s="101"/>
      <c r="B1496" s="101" t="n">
        <v>9</v>
      </c>
      <c r="C1496" s="101" t="n">
        <v>68</v>
      </c>
      <c r="D1496" s="101" t="n">
        <v>59</v>
      </c>
      <c r="E1496" s="101" t="n">
        <v>127</v>
      </c>
      <c r="F1496" s="101" t="s">
        <v>280</v>
      </c>
      <c r="G1496" s="101" t="str">
        <f aca="false">E1496&amp;""&amp;F1496</f>
        <v>127Pr</v>
      </c>
      <c r="H1496" s="101" t="n">
        <v>-64543.01</v>
      </c>
      <c r="I1496" s="101" t="n">
        <v>12291.01</v>
      </c>
      <c r="J1496" s="101" t="n">
        <v>1012.01</v>
      </c>
      <c r="K1496" s="101" t="n">
        <v>22654.01</v>
      </c>
      <c r="L1496" s="101" t="n">
        <v>5362.01</v>
      </c>
      <c r="M1496" s="101" t="n">
        <v>-9008.01</v>
      </c>
      <c r="N1496" s="101" t="n">
        <v>-19757.01</v>
      </c>
      <c r="O1496" s="101" t="n">
        <v>1683.01</v>
      </c>
      <c r="P1496" s="101" t="n">
        <v>3141.01</v>
      </c>
      <c r="Q1496" s="101" t="n">
        <v>-19622.01</v>
      </c>
      <c r="R1496" s="101"/>
      <c r="S1496" s="101"/>
      <c r="T1496" s="101"/>
      <c r="U1496" s="101"/>
      <c r="V1496" s="101"/>
      <c r="W1496" s="101"/>
      <c r="X1496" s="101"/>
      <c r="Y1496" s="101"/>
      <c r="Z1496" s="101"/>
      <c r="AA1496" s="101"/>
    </row>
    <row r="1497" customFormat="false" ht="15.75" hidden="false" customHeight="true" outlineLevel="0" collapsed="false">
      <c r="A1497" s="101"/>
      <c r="B1497" s="101" t="n">
        <v>7</v>
      </c>
      <c r="C1497" s="101" t="n">
        <v>67</v>
      </c>
      <c r="D1497" s="101" t="n">
        <v>60</v>
      </c>
      <c r="E1497" s="101" t="n">
        <v>127</v>
      </c>
      <c r="F1497" s="101" t="s">
        <v>281</v>
      </c>
      <c r="G1497" s="101" t="str">
        <f aca="false">E1497&amp;""&amp;F1497</f>
        <v>127Nd</v>
      </c>
      <c r="H1497" s="101" t="n">
        <v>-55536.01</v>
      </c>
      <c r="I1497" s="101" t="n">
        <v>10614.01</v>
      </c>
      <c r="J1497" s="101" t="n">
        <v>2501.01</v>
      </c>
      <c r="K1497" s="101" t="n">
        <v>24079.01</v>
      </c>
      <c r="L1497" s="101" t="n">
        <v>3456.01</v>
      </c>
      <c r="M1497" s="101" t="n">
        <v>-10749.01</v>
      </c>
      <c r="N1497" s="101"/>
      <c r="O1497" s="101" t="n">
        <v>2326.01</v>
      </c>
      <c r="P1497" s="101" t="n">
        <v>7996.01</v>
      </c>
      <c r="Q1497" s="101" t="n">
        <v>-24410.01</v>
      </c>
      <c r="R1497" s="101"/>
      <c r="S1497" s="101"/>
      <c r="T1497" s="101"/>
      <c r="U1497" s="101"/>
      <c r="V1497" s="101"/>
      <c r="W1497" s="101"/>
      <c r="X1497" s="101"/>
      <c r="Y1497" s="101"/>
      <c r="Z1497" s="101"/>
      <c r="AA1497" s="101"/>
    </row>
    <row r="1498" customFormat="false" ht="15.75" hidden="false" customHeight="true" outlineLevel="0" collapsed="false">
      <c r="A1498" s="101"/>
      <c r="B1498" s="101" t="n">
        <v>5</v>
      </c>
      <c r="C1498" s="101" t="n">
        <v>66</v>
      </c>
      <c r="D1498" s="101" t="n">
        <v>61</v>
      </c>
      <c r="E1498" s="101" t="n">
        <v>127</v>
      </c>
      <c r="F1498" s="101" t="s">
        <v>282</v>
      </c>
      <c r="G1498" s="101" t="str">
        <f aca="false">E1498&amp;""&amp;F1498</f>
        <v>127Pm</v>
      </c>
      <c r="H1498" s="101" t="n">
        <v>-44786.01</v>
      </c>
      <c r="I1498" s="101" t="n">
        <v>13660.01</v>
      </c>
      <c r="J1498" s="101" t="n">
        <v>-917.01</v>
      </c>
      <c r="K1498" s="101"/>
      <c r="L1498" s="101" t="n">
        <v>1332.01</v>
      </c>
      <c r="M1498" s="101"/>
      <c r="N1498" s="101"/>
      <c r="O1498" s="101" t="n">
        <v>3127.01</v>
      </c>
      <c r="P1498" s="101" t="n">
        <v>8248.01</v>
      </c>
      <c r="Q1498" s="101"/>
      <c r="R1498" s="101"/>
      <c r="S1498" s="101"/>
      <c r="T1498" s="101"/>
      <c r="U1498" s="101"/>
      <c r="V1498" s="101"/>
      <c r="W1498" s="101"/>
      <c r="X1498" s="101"/>
      <c r="Y1498" s="101"/>
      <c r="Z1498" s="101"/>
      <c r="AA1498" s="101"/>
    </row>
    <row r="1499" customFormat="false" ht="15.75" hidden="false" customHeight="true" outlineLevel="0" collapsed="false">
      <c r="A1499" s="101"/>
      <c r="B1499" s="101" t="n">
        <v>36</v>
      </c>
      <c r="C1499" s="101" t="n">
        <v>82</v>
      </c>
      <c r="D1499" s="101" t="n">
        <v>46</v>
      </c>
      <c r="E1499" s="101" t="n">
        <v>128</v>
      </c>
      <c r="F1499" s="101" t="s">
        <v>268</v>
      </c>
      <c r="G1499" s="101" t="str">
        <f aca="false">E1499&amp;""&amp;F1499</f>
        <v>128Pd</v>
      </c>
      <c r="H1499" s="101" t="n">
        <v>-44870.01</v>
      </c>
      <c r="I1499" s="101" t="n">
        <v>5500.01</v>
      </c>
      <c r="J1499" s="101"/>
      <c r="K1499" s="101" t="n">
        <v>8998.01</v>
      </c>
      <c r="L1499" s="101"/>
      <c r="M1499" s="101" t="n">
        <v>10032.01</v>
      </c>
      <c r="N1499" s="101" t="n">
        <v>22372.01</v>
      </c>
      <c r="O1499" s="101" t="n">
        <v>-12876.01</v>
      </c>
      <c r="P1499" s="101"/>
      <c r="Q1499" s="101" t="n">
        <v>5640.01</v>
      </c>
      <c r="R1499" s="101"/>
      <c r="S1499" s="101"/>
      <c r="T1499" s="101"/>
      <c r="U1499" s="101"/>
      <c r="V1499" s="101"/>
      <c r="W1499" s="101"/>
      <c r="X1499" s="101"/>
      <c r="Y1499" s="101"/>
      <c r="Z1499" s="101"/>
      <c r="AA1499" s="101"/>
    </row>
    <row r="1500" customFormat="false" ht="15.75" hidden="false" customHeight="true" outlineLevel="0" collapsed="false">
      <c r="A1500" s="101"/>
      <c r="B1500" s="101" t="n">
        <v>34</v>
      </c>
      <c r="C1500" s="101" t="n">
        <v>81</v>
      </c>
      <c r="D1500" s="101" t="n">
        <v>47</v>
      </c>
      <c r="E1500" s="101" t="n">
        <v>128</v>
      </c>
      <c r="F1500" s="101" t="s">
        <v>269</v>
      </c>
      <c r="G1500" s="101" t="str">
        <f aca="false">E1500&amp;""&amp;F1500</f>
        <v>128Ag</v>
      </c>
      <c r="H1500" s="101" t="n">
        <v>-54902.01</v>
      </c>
      <c r="I1500" s="101" t="n">
        <v>4392.01</v>
      </c>
      <c r="J1500" s="101" t="n">
        <v>14750.01</v>
      </c>
      <c r="K1500" s="101" t="n">
        <v>10265.01</v>
      </c>
      <c r="L1500" s="101" t="n">
        <v>31717.01</v>
      </c>
      <c r="M1500" s="101" t="n">
        <v>12340.01</v>
      </c>
      <c r="N1500" s="101" t="n">
        <v>19244.01</v>
      </c>
      <c r="O1500" s="101" t="n">
        <v>-12159.01</v>
      </c>
      <c r="P1500" s="101"/>
      <c r="Q1500" s="101" t="n">
        <v>5517.01</v>
      </c>
      <c r="R1500" s="101"/>
      <c r="S1500" s="101"/>
      <c r="T1500" s="101"/>
      <c r="U1500" s="101"/>
      <c r="V1500" s="101"/>
      <c r="W1500" s="101"/>
      <c r="X1500" s="101"/>
      <c r="Y1500" s="101"/>
      <c r="Z1500" s="101"/>
      <c r="AA1500" s="101"/>
    </row>
    <row r="1501" customFormat="false" ht="15.75" hidden="false" customHeight="true" outlineLevel="0" collapsed="false">
      <c r="A1501" s="101"/>
      <c r="B1501" s="101" t="n">
        <v>32</v>
      </c>
      <c r="C1501" s="101" t="n">
        <v>80</v>
      </c>
      <c r="D1501" s="101" t="n">
        <v>48</v>
      </c>
      <c r="E1501" s="101" t="n">
        <v>128</v>
      </c>
      <c r="F1501" s="101" t="s">
        <v>270</v>
      </c>
      <c r="G1501" s="101" t="str">
        <f aca="false">E1501&amp;""&amp;F1501</f>
        <v>128Cd</v>
      </c>
      <c r="H1501" s="101" t="n">
        <v>-67241.89</v>
      </c>
      <c r="I1501" s="101" t="n">
        <v>6822.69</v>
      </c>
      <c r="J1501" s="101" t="n">
        <v>15949.01</v>
      </c>
      <c r="K1501" s="101" t="n">
        <v>11127.72</v>
      </c>
      <c r="L1501" s="101" t="n">
        <v>29805.01</v>
      </c>
      <c r="M1501" s="101" t="n">
        <v>6904.06</v>
      </c>
      <c r="N1501" s="101" t="n">
        <v>16120.13</v>
      </c>
      <c r="O1501" s="101" t="n">
        <v>-11113.01</v>
      </c>
      <c r="P1501" s="101" t="n">
        <v>-27090.01</v>
      </c>
      <c r="Q1501" s="101" t="n">
        <v>1585.09</v>
      </c>
      <c r="R1501" s="101"/>
      <c r="S1501" s="101"/>
      <c r="T1501" s="101"/>
      <c r="U1501" s="101"/>
      <c r="V1501" s="101"/>
      <c r="W1501" s="101"/>
      <c r="X1501" s="101"/>
      <c r="Y1501" s="101"/>
      <c r="Z1501" s="101"/>
      <c r="AA1501" s="101"/>
    </row>
    <row r="1502" customFormat="false" ht="15.75" hidden="false" customHeight="true" outlineLevel="0" collapsed="false">
      <c r="A1502" s="101"/>
      <c r="B1502" s="101" t="n">
        <v>30</v>
      </c>
      <c r="C1502" s="101" t="n">
        <v>79</v>
      </c>
      <c r="D1502" s="101" t="n">
        <v>49</v>
      </c>
      <c r="E1502" s="101" t="n">
        <v>128</v>
      </c>
      <c r="F1502" s="101" t="s">
        <v>271</v>
      </c>
      <c r="G1502" s="101" t="str">
        <f aca="false">E1502&amp;""&amp;F1502</f>
        <v>128In</v>
      </c>
      <c r="H1502" s="101" t="n">
        <v>-74145.95</v>
      </c>
      <c r="I1502" s="101" t="n">
        <v>5318.97</v>
      </c>
      <c r="J1502" s="101" t="n">
        <v>12944.41</v>
      </c>
      <c r="K1502" s="101" t="n">
        <v>12515.66</v>
      </c>
      <c r="L1502" s="101" t="n">
        <v>27944.01</v>
      </c>
      <c r="M1502" s="101" t="n">
        <v>9216.071</v>
      </c>
      <c r="N1502" s="101" t="n">
        <v>10484.35</v>
      </c>
      <c r="O1502" s="101" t="n">
        <v>-10370.73</v>
      </c>
      <c r="P1502" s="101" t="n">
        <v>-22853.01</v>
      </c>
      <c r="Q1502" s="101" t="n">
        <v>1253.96</v>
      </c>
      <c r="R1502" s="101"/>
      <c r="S1502" s="101"/>
      <c r="T1502" s="101"/>
      <c r="U1502" s="101"/>
      <c r="V1502" s="101"/>
      <c r="W1502" s="101"/>
      <c r="X1502" s="101"/>
      <c r="Y1502" s="101"/>
      <c r="Z1502" s="101"/>
      <c r="AA1502" s="101"/>
    </row>
    <row r="1503" customFormat="false" ht="15.75" hidden="false" customHeight="true" outlineLevel="0" collapsed="false">
      <c r="A1503" s="101"/>
      <c r="B1503" s="101" t="n">
        <v>28</v>
      </c>
      <c r="C1503" s="101" t="n">
        <v>78</v>
      </c>
      <c r="D1503" s="101" t="n">
        <v>50</v>
      </c>
      <c r="E1503" s="101" t="n">
        <v>128</v>
      </c>
      <c r="F1503" s="101" t="s">
        <v>214</v>
      </c>
      <c r="G1503" s="101" t="str">
        <f aca="false">E1503&amp;""&amp;F1503</f>
        <v>128Sn</v>
      </c>
      <c r="H1503" s="101" t="n">
        <v>-83362.021</v>
      </c>
      <c r="I1503" s="101" t="n">
        <v>7962.11</v>
      </c>
      <c r="J1503" s="101" t="n">
        <v>13752.69</v>
      </c>
      <c r="K1503" s="101" t="n">
        <v>13489.37</v>
      </c>
      <c r="L1503" s="101" t="n">
        <v>25683.16</v>
      </c>
      <c r="M1503" s="101" t="n">
        <v>1268.282</v>
      </c>
      <c r="N1503" s="101" t="n">
        <v>5631.72</v>
      </c>
      <c r="O1503" s="101" t="n">
        <v>-9085.27</v>
      </c>
      <c r="P1503" s="101" t="n">
        <v>-22160.48</v>
      </c>
      <c r="Q1503" s="101" t="n">
        <v>-4733.86</v>
      </c>
      <c r="R1503" s="101"/>
      <c r="S1503" s="101"/>
      <c r="T1503" s="101"/>
      <c r="U1503" s="101"/>
      <c r="V1503" s="101"/>
      <c r="W1503" s="101"/>
      <c r="X1503" s="101"/>
      <c r="Y1503" s="101"/>
      <c r="Z1503" s="101"/>
      <c r="AA1503" s="101"/>
    </row>
    <row r="1504" customFormat="false" ht="15.75" hidden="false" customHeight="true" outlineLevel="0" collapsed="false">
      <c r="A1504" s="101"/>
      <c r="B1504" s="101" t="n">
        <v>26</v>
      </c>
      <c r="C1504" s="101" t="n">
        <v>77</v>
      </c>
      <c r="D1504" s="101" t="n">
        <v>51</v>
      </c>
      <c r="E1504" s="101" t="n">
        <v>128</v>
      </c>
      <c r="F1504" s="101" t="s">
        <v>272</v>
      </c>
      <c r="G1504" s="101" t="str">
        <f aca="false">E1504&amp;""&amp;F1504</f>
        <v>128Sb</v>
      </c>
      <c r="H1504" s="101" t="n">
        <v>-84630.302</v>
      </c>
      <c r="I1504" s="101" t="n">
        <v>6002.14</v>
      </c>
      <c r="J1504" s="101" t="n">
        <v>8448.04</v>
      </c>
      <c r="K1504" s="101" t="n">
        <v>14379.65</v>
      </c>
      <c r="L1504" s="101" t="n">
        <v>21435.31</v>
      </c>
      <c r="M1504" s="101" t="n">
        <v>4363.443</v>
      </c>
      <c r="N1504" s="101" t="n">
        <v>3108.41</v>
      </c>
      <c r="O1504" s="101" t="n">
        <v>-6185</v>
      </c>
      <c r="P1504" s="101" t="n">
        <v>-15020.97</v>
      </c>
      <c r="Q1504" s="101" t="n">
        <v>-4419.96</v>
      </c>
      <c r="R1504" s="101"/>
      <c r="S1504" s="101"/>
      <c r="T1504" s="101"/>
      <c r="U1504" s="101"/>
      <c r="V1504" s="101"/>
      <c r="W1504" s="101"/>
      <c r="X1504" s="101"/>
      <c r="Y1504" s="101"/>
      <c r="Z1504" s="101"/>
      <c r="AA1504" s="101"/>
    </row>
    <row r="1505" customFormat="false" ht="15.75" hidden="false" customHeight="true" outlineLevel="0" collapsed="false">
      <c r="A1505" s="101"/>
      <c r="B1505" s="101" t="n">
        <v>24</v>
      </c>
      <c r="C1505" s="101" t="n">
        <v>76</v>
      </c>
      <c r="D1505" s="101" t="n">
        <v>52</v>
      </c>
      <c r="E1505" s="101" t="n">
        <v>128</v>
      </c>
      <c r="F1505" s="101" t="s">
        <v>273</v>
      </c>
      <c r="G1505" s="101" t="str">
        <f aca="false">E1505&amp;""&amp;F1505</f>
        <v>128Te</v>
      </c>
      <c r="H1505" s="101" t="n">
        <v>-88993.745</v>
      </c>
      <c r="I1505" s="101" t="n">
        <v>8783.4</v>
      </c>
      <c r="J1505" s="101" t="n">
        <v>9583.24</v>
      </c>
      <c r="K1505" s="101" t="n">
        <v>15071.05</v>
      </c>
      <c r="L1505" s="101" t="n">
        <v>17556.4</v>
      </c>
      <c r="M1505" s="101" t="n">
        <v>-1255.036</v>
      </c>
      <c r="N1505" s="101" t="n">
        <v>866.53</v>
      </c>
      <c r="O1505" s="101" t="n">
        <v>-3184.42</v>
      </c>
      <c r="P1505" s="101" t="n">
        <v>-12811.49</v>
      </c>
      <c r="Q1505" s="101" t="n">
        <v>-8081.17</v>
      </c>
      <c r="R1505" s="101"/>
      <c r="S1505" s="101"/>
      <c r="T1505" s="101"/>
      <c r="U1505" s="101"/>
      <c r="V1505" s="101"/>
      <c r="W1505" s="101"/>
      <c r="X1505" s="101"/>
      <c r="Y1505" s="101"/>
      <c r="Z1505" s="101"/>
      <c r="AA1505" s="101"/>
    </row>
    <row r="1506" customFormat="false" ht="15.75" hidden="false" customHeight="true" outlineLevel="0" collapsed="false">
      <c r="A1506" s="101"/>
      <c r="B1506" s="101" t="n">
        <v>22</v>
      </c>
      <c r="C1506" s="101" t="n">
        <v>75</v>
      </c>
      <c r="D1506" s="101" t="n">
        <v>53</v>
      </c>
      <c r="E1506" s="101" t="n">
        <v>128</v>
      </c>
      <c r="F1506" s="101" t="s">
        <v>274</v>
      </c>
      <c r="G1506" s="101" t="str">
        <f aca="false">E1506&amp;""&amp;F1506</f>
        <v>128I</v>
      </c>
      <c r="H1506" s="101" t="n">
        <v>-87738.709</v>
      </c>
      <c r="I1506" s="101" t="n">
        <v>6826.13</v>
      </c>
      <c r="J1506" s="101" t="n">
        <v>6746.02</v>
      </c>
      <c r="K1506" s="101" t="n">
        <v>15970.04</v>
      </c>
      <c r="L1506" s="101" t="n">
        <v>15923.36</v>
      </c>
      <c r="M1506" s="101" t="n">
        <v>2121.568</v>
      </c>
      <c r="N1506" s="101" t="n">
        <v>-1807.15</v>
      </c>
      <c r="O1506" s="101" t="n">
        <v>-2542.62</v>
      </c>
      <c r="P1506" s="101" t="n">
        <v>-8328.2</v>
      </c>
      <c r="Q1506" s="101" t="n">
        <v>-7488.48</v>
      </c>
      <c r="R1506" s="101"/>
      <c r="S1506" s="101"/>
      <c r="T1506" s="101"/>
      <c r="U1506" s="101"/>
      <c r="V1506" s="101"/>
      <c r="W1506" s="101"/>
      <c r="X1506" s="101"/>
      <c r="Y1506" s="101"/>
      <c r="Z1506" s="101"/>
      <c r="AA1506" s="101"/>
    </row>
    <row r="1507" customFormat="false" ht="15.75" hidden="false" customHeight="true" outlineLevel="0" collapsed="false">
      <c r="A1507" s="101"/>
      <c r="B1507" s="101" t="n">
        <v>20</v>
      </c>
      <c r="C1507" s="101" t="n">
        <v>74</v>
      </c>
      <c r="D1507" s="101" t="n">
        <v>54</v>
      </c>
      <c r="E1507" s="101" t="n">
        <v>128</v>
      </c>
      <c r="F1507" s="101" t="s">
        <v>275</v>
      </c>
      <c r="G1507" s="101" t="str">
        <f aca="false">E1507&amp;""&amp;F1507</f>
        <v>128Xe</v>
      </c>
      <c r="H1507" s="101" t="n">
        <v>-89860.278</v>
      </c>
      <c r="I1507" s="101" t="n">
        <v>9610.05</v>
      </c>
      <c r="J1507" s="101" t="n">
        <v>8165.35</v>
      </c>
      <c r="K1507" s="101" t="n">
        <v>16857.35</v>
      </c>
      <c r="L1507" s="101" t="n">
        <v>14372.89</v>
      </c>
      <c r="M1507" s="101" t="n">
        <v>-3928.713</v>
      </c>
      <c r="N1507" s="101" t="n">
        <v>-4481.37</v>
      </c>
      <c r="O1507" s="101" t="n">
        <v>-1759.89</v>
      </c>
      <c r="P1507" s="101" t="n">
        <v>-8867.59</v>
      </c>
      <c r="Q1507" s="101" t="n">
        <v>-11691.44</v>
      </c>
      <c r="R1507" s="101"/>
      <c r="S1507" s="101"/>
      <c r="T1507" s="101"/>
      <c r="U1507" s="101"/>
      <c r="V1507" s="101"/>
      <c r="W1507" s="101"/>
      <c r="X1507" s="101"/>
      <c r="Y1507" s="101"/>
      <c r="Z1507" s="101"/>
      <c r="AA1507" s="101"/>
    </row>
    <row r="1508" customFormat="false" ht="15.75" hidden="false" customHeight="true" outlineLevel="0" collapsed="false">
      <c r="A1508" s="101"/>
      <c r="B1508" s="101" t="n">
        <v>18</v>
      </c>
      <c r="C1508" s="101" t="n">
        <v>73</v>
      </c>
      <c r="D1508" s="101" t="n">
        <v>55</v>
      </c>
      <c r="E1508" s="101" t="n">
        <v>128</v>
      </c>
      <c r="F1508" s="101" t="s">
        <v>276</v>
      </c>
      <c r="G1508" s="101" t="str">
        <f aca="false">E1508&amp;""&amp;F1508</f>
        <v>128Cs</v>
      </c>
      <c r="H1508" s="101" t="n">
        <v>-85931.564</v>
      </c>
      <c r="I1508" s="101" t="n">
        <v>7762.73</v>
      </c>
      <c r="J1508" s="101" t="n">
        <v>4898.99</v>
      </c>
      <c r="K1508" s="101" t="n">
        <v>17723.74</v>
      </c>
      <c r="L1508" s="101" t="n">
        <v>12598.2</v>
      </c>
      <c r="M1508" s="101" t="n">
        <v>-552.657</v>
      </c>
      <c r="N1508" s="101" t="n">
        <v>-7306.13</v>
      </c>
      <c r="O1508" s="101" t="n">
        <v>-990.76</v>
      </c>
      <c r="P1508" s="101" t="n">
        <v>-4236.64</v>
      </c>
      <c r="Q1508" s="101" t="n">
        <v>-11184.94</v>
      </c>
      <c r="R1508" s="101"/>
      <c r="S1508" s="101"/>
      <c r="T1508" s="101"/>
      <c r="U1508" s="101"/>
      <c r="V1508" s="101"/>
      <c r="W1508" s="101"/>
      <c r="X1508" s="101"/>
      <c r="Y1508" s="101"/>
      <c r="Z1508" s="101"/>
      <c r="AA1508" s="101"/>
    </row>
    <row r="1509" customFormat="false" ht="15.75" hidden="false" customHeight="true" outlineLevel="0" collapsed="false">
      <c r="A1509" s="101"/>
      <c r="B1509" s="101" t="n">
        <v>16</v>
      </c>
      <c r="C1509" s="101" t="n">
        <v>72</v>
      </c>
      <c r="D1509" s="101" t="n">
        <v>56</v>
      </c>
      <c r="E1509" s="101" t="n">
        <v>128</v>
      </c>
      <c r="F1509" s="101" t="s">
        <v>277</v>
      </c>
      <c r="G1509" s="101" t="str">
        <f aca="false">E1509&amp;""&amp;F1509</f>
        <v>128Ba</v>
      </c>
      <c r="H1509" s="101" t="n">
        <v>-85378.907</v>
      </c>
      <c r="I1509" s="101" t="n">
        <v>10632.28</v>
      </c>
      <c r="J1509" s="101" t="n">
        <v>6427.73</v>
      </c>
      <c r="K1509" s="101" t="n">
        <v>18851.64</v>
      </c>
      <c r="L1509" s="101" t="n">
        <v>10811.28</v>
      </c>
      <c r="M1509" s="101" t="n">
        <v>-6753.477</v>
      </c>
      <c r="N1509" s="101" t="n">
        <v>-9844.99</v>
      </c>
      <c r="O1509" s="101" t="n">
        <v>-142.77</v>
      </c>
      <c r="P1509" s="101" t="n">
        <v>-4346.33</v>
      </c>
      <c r="Q1509" s="101" t="n">
        <v>-15554.12</v>
      </c>
      <c r="R1509" s="101"/>
      <c r="S1509" s="101"/>
      <c r="T1509" s="101"/>
      <c r="U1509" s="101"/>
      <c r="V1509" s="101"/>
      <c r="W1509" s="101"/>
      <c r="X1509" s="101"/>
      <c r="Y1509" s="101"/>
      <c r="Z1509" s="101"/>
      <c r="AA1509" s="101"/>
    </row>
    <row r="1510" customFormat="false" ht="15.75" hidden="false" customHeight="true" outlineLevel="0" collapsed="false">
      <c r="A1510" s="101"/>
      <c r="B1510" s="101" t="n">
        <v>14</v>
      </c>
      <c r="C1510" s="101" t="n">
        <v>71</v>
      </c>
      <c r="D1510" s="101" t="n">
        <v>57</v>
      </c>
      <c r="E1510" s="101" t="n">
        <v>128</v>
      </c>
      <c r="F1510" s="101" t="s">
        <v>278</v>
      </c>
      <c r="G1510" s="101" t="str">
        <f aca="false">E1510&amp;""&amp;F1510</f>
        <v>128La</v>
      </c>
      <c r="H1510" s="101" t="n">
        <v>-78625.43</v>
      </c>
      <c r="I1510" s="101" t="n">
        <v>8800.64</v>
      </c>
      <c r="J1510" s="101" t="n">
        <v>3096.46</v>
      </c>
      <c r="K1510" s="101" t="n">
        <v>19794.6</v>
      </c>
      <c r="L1510" s="101" t="n">
        <v>8852.92</v>
      </c>
      <c r="M1510" s="101" t="n">
        <v>-3091.513</v>
      </c>
      <c r="N1510" s="101" t="n">
        <v>-12294.67</v>
      </c>
      <c r="O1510" s="101" t="n">
        <v>680.99</v>
      </c>
      <c r="P1510" s="101" t="n">
        <v>325.75</v>
      </c>
      <c r="Q1510" s="101" t="n">
        <v>-14717.41</v>
      </c>
      <c r="R1510" s="101"/>
      <c r="S1510" s="101"/>
      <c r="T1510" s="101"/>
      <c r="U1510" s="101"/>
      <c r="V1510" s="101"/>
      <c r="W1510" s="101"/>
      <c r="X1510" s="101"/>
      <c r="Y1510" s="101"/>
      <c r="Z1510" s="101"/>
      <c r="AA1510" s="101"/>
    </row>
    <row r="1511" customFormat="false" ht="15.75" hidden="false" customHeight="true" outlineLevel="0" collapsed="false">
      <c r="A1511" s="101"/>
      <c r="B1511" s="101" t="n">
        <v>12</v>
      </c>
      <c r="C1511" s="101" t="n">
        <v>70</v>
      </c>
      <c r="D1511" s="101" t="n">
        <v>58</v>
      </c>
      <c r="E1511" s="101" t="n">
        <v>128</v>
      </c>
      <c r="F1511" s="101" t="s">
        <v>279</v>
      </c>
      <c r="G1511" s="101" t="str">
        <f aca="false">E1511&amp;""&amp;F1511</f>
        <v>128Ce</v>
      </c>
      <c r="H1511" s="101" t="n">
        <v>-75533.917</v>
      </c>
      <c r="I1511" s="101" t="n">
        <v>11625.9</v>
      </c>
      <c r="J1511" s="101" t="n">
        <v>4926.78</v>
      </c>
      <c r="K1511" s="101" t="n">
        <v>20855.99</v>
      </c>
      <c r="L1511" s="101" t="n">
        <v>7441.96</v>
      </c>
      <c r="M1511" s="101" t="n">
        <v>-9203.161</v>
      </c>
      <c r="N1511" s="101" t="n">
        <v>-15220.01</v>
      </c>
      <c r="O1511" s="101" t="n">
        <v>1130.94</v>
      </c>
      <c r="P1511" s="101" t="n">
        <v>-4.94</v>
      </c>
      <c r="Q1511" s="101" t="n">
        <v>-19062.01</v>
      </c>
      <c r="R1511" s="101"/>
      <c r="S1511" s="101"/>
      <c r="T1511" s="101"/>
      <c r="U1511" s="101"/>
      <c r="V1511" s="101"/>
      <c r="W1511" s="101"/>
      <c r="X1511" s="101"/>
      <c r="Y1511" s="101"/>
      <c r="Z1511" s="101"/>
      <c r="AA1511" s="101"/>
    </row>
    <row r="1512" customFormat="false" ht="15.75" hidden="false" customHeight="true" outlineLevel="0" collapsed="false">
      <c r="A1512" s="101"/>
      <c r="B1512" s="101" t="n">
        <v>10</v>
      </c>
      <c r="C1512" s="101" t="n">
        <v>69</v>
      </c>
      <c r="D1512" s="101" t="n">
        <v>59</v>
      </c>
      <c r="E1512" s="101" t="n">
        <v>128</v>
      </c>
      <c r="F1512" s="101" t="s">
        <v>280</v>
      </c>
      <c r="G1512" s="101" t="str">
        <f aca="false">E1512&amp;""&amp;F1512</f>
        <v>128Pr</v>
      </c>
      <c r="H1512" s="101" t="n">
        <v>-66330.756</v>
      </c>
      <c r="I1512" s="101" t="n">
        <v>9859.01</v>
      </c>
      <c r="J1512" s="101" t="n">
        <v>1640.39</v>
      </c>
      <c r="K1512" s="101" t="n">
        <v>22150.01</v>
      </c>
      <c r="L1512" s="101" t="n">
        <v>5935.23</v>
      </c>
      <c r="M1512" s="101" t="n">
        <v>-6017.01</v>
      </c>
      <c r="N1512" s="101" t="n">
        <v>-18545.01</v>
      </c>
      <c r="O1512" s="101" t="n">
        <v>1502.94</v>
      </c>
      <c r="P1512" s="101" t="n">
        <v>4276.38</v>
      </c>
      <c r="Q1512" s="101" t="n">
        <v>-18866.01</v>
      </c>
      <c r="R1512" s="101"/>
      <c r="S1512" s="101"/>
      <c r="T1512" s="101"/>
      <c r="U1512" s="101"/>
      <c r="V1512" s="101"/>
      <c r="W1512" s="101"/>
      <c r="X1512" s="101"/>
      <c r="Y1512" s="101"/>
      <c r="Z1512" s="101"/>
      <c r="AA1512" s="101"/>
    </row>
    <row r="1513" customFormat="false" ht="15.75" hidden="false" customHeight="true" outlineLevel="0" collapsed="false">
      <c r="A1513" s="101"/>
      <c r="B1513" s="101" t="n">
        <v>8</v>
      </c>
      <c r="C1513" s="101" t="n">
        <v>68</v>
      </c>
      <c r="D1513" s="101" t="n">
        <v>60</v>
      </c>
      <c r="E1513" s="101" t="n">
        <v>128</v>
      </c>
      <c r="F1513" s="101" t="s">
        <v>281</v>
      </c>
      <c r="G1513" s="101" t="str">
        <f aca="false">E1513&amp;""&amp;F1513</f>
        <v>128Nd</v>
      </c>
      <c r="H1513" s="101" t="n">
        <v>-60314.01</v>
      </c>
      <c r="I1513" s="101" t="n">
        <v>12850.01</v>
      </c>
      <c r="J1513" s="101" t="n">
        <v>3060.01</v>
      </c>
      <c r="K1513" s="101" t="n">
        <v>23464.01</v>
      </c>
      <c r="L1513" s="101" t="n">
        <v>4072.01</v>
      </c>
      <c r="M1513" s="101" t="n">
        <v>-12529.01</v>
      </c>
      <c r="N1513" s="101" t="n">
        <v>-21583.01</v>
      </c>
      <c r="O1513" s="101" t="n">
        <v>2177.01</v>
      </c>
      <c r="P1513" s="101" t="n">
        <v>4376.01</v>
      </c>
      <c r="Q1513" s="101" t="n">
        <v>-23599.01</v>
      </c>
      <c r="R1513" s="101"/>
      <c r="S1513" s="101"/>
      <c r="T1513" s="101"/>
      <c r="U1513" s="101"/>
      <c r="V1513" s="101"/>
      <c r="W1513" s="101"/>
      <c r="X1513" s="101"/>
      <c r="Y1513" s="101"/>
      <c r="Z1513" s="101"/>
      <c r="AA1513" s="101"/>
    </row>
    <row r="1514" customFormat="false" ht="15.75" hidden="false" customHeight="true" outlineLevel="0" collapsed="false">
      <c r="A1514" s="101"/>
      <c r="B1514" s="101" t="n">
        <v>6</v>
      </c>
      <c r="C1514" s="101" t="n">
        <v>67</v>
      </c>
      <c r="D1514" s="101" t="n">
        <v>61</v>
      </c>
      <c r="E1514" s="101" t="n">
        <v>128</v>
      </c>
      <c r="F1514" s="101" t="s">
        <v>282</v>
      </c>
      <c r="G1514" s="101" t="str">
        <f aca="false">E1514&amp;""&amp;F1514</f>
        <v>128Pm</v>
      </c>
      <c r="H1514" s="101" t="n">
        <v>-47786.01</v>
      </c>
      <c r="I1514" s="101" t="n">
        <v>11071.01</v>
      </c>
      <c r="J1514" s="101" t="n">
        <v>-461.01</v>
      </c>
      <c r="K1514" s="101" t="n">
        <v>24731.01</v>
      </c>
      <c r="L1514" s="101" t="n">
        <v>2040.01</v>
      </c>
      <c r="M1514" s="101" t="n">
        <v>-9054.01</v>
      </c>
      <c r="N1514" s="101"/>
      <c r="O1514" s="101" t="n">
        <v>2940.01</v>
      </c>
      <c r="P1514" s="101" t="n">
        <v>9469.01</v>
      </c>
      <c r="Q1514" s="101"/>
      <c r="R1514" s="101"/>
      <c r="S1514" s="101"/>
      <c r="T1514" s="101"/>
      <c r="U1514" s="101"/>
      <c r="V1514" s="101"/>
      <c r="W1514" s="101"/>
      <c r="X1514" s="101"/>
      <c r="Y1514" s="101"/>
      <c r="Z1514" s="101"/>
      <c r="AA1514" s="101"/>
    </row>
    <row r="1515" customFormat="false" ht="15.75" hidden="false" customHeight="true" outlineLevel="0" collapsed="false">
      <c r="A1515" s="101"/>
      <c r="B1515" s="101" t="n">
        <v>4</v>
      </c>
      <c r="C1515" s="101" t="n">
        <v>66</v>
      </c>
      <c r="D1515" s="101" t="n">
        <v>62</v>
      </c>
      <c r="E1515" s="101" t="n">
        <v>128</v>
      </c>
      <c r="F1515" s="101" t="s">
        <v>283</v>
      </c>
      <c r="G1515" s="101" t="str">
        <f aca="false">E1515&amp;""&amp;F1515</f>
        <v>128Sm</v>
      </c>
      <c r="H1515" s="101" t="n">
        <v>-38732.01</v>
      </c>
      <c r="I1515" s="101"/>
      <c r="J1515" s="101" t="n">
        <v>1234.01</v>
      </c>
      <c r="K1515" s="101"/>
      <c r="L1515" s="101" t="n">
        <v>317.01</v>
      </c>
      <c r="M1515" s="101"/>
      <c r="N1515" s="101"/>
      <c r="O1515" s="101" t="n">
        <v>3369.01</v>
      </c>
      <c r="P1515" s="101" t="n">
        <v>9515.01</v>
      </c>
      <c r="Q1515" s="101"/>
      <c r="R1515" s="101"/>
      <c r="S1515" s="101"/>
      <c r="T1515" s="101"/>
      <c r="U1515" s="101"/>
      <c r="V1515" s="101"/>
      <c r="W1515" s="101"/>
      <c r="X1515" s="101"/>
      <c r="Y1515" s="101"/>
      <c r="Z1515" s="101"/>
      <c r="AA1515" s="101"/>
    </row>
    <row r="1516" customFormat="false" ht="15.75" hidden="false" customHeight="true" outlineLevel="0" collapsed="false">
      <c r="A1516" s="101"/>
      <c r="B1516" s="101" t="n">
        <v>35</v>
      </c>
      <c r="C1516" s="101" t="n">
        <v>82</v>
      </c>
      <c r="D1516" s="101" t="n">
        <v>47</v>
      </c>
      <c r="E1516" s="101" t="n">
        <v>129</v>
      </c>
      <c r="F1516" s="101" t="s">
        <v>269</v>
      </c>
      <c r="G1516" s="101" t="str">
        <f aca="false">E1516&amp;""&amp;F1516</f>
        <v>129Ag</v>
      </c>
      <c r="H1516" s="101" t="n">
        <v>-52210.01</v>
      </c>
      <c r="I1516" s="101" t="n">
        <v>5379.01</v>
      </c>
      <c r="J1516" s="101" t="n">
        <v>14629.01</v>
      </c>
      <c r="K1516" s="101" t="n">
        <v>9771.01</v>
      </c>
      <c r="L1516" s="101"/>
      <c r="M1516" s="101" t="n">
        <v>11299.01</v>
      </c>
      <c r="N1516" s="101" t="n">
        <v>20628.01</v>
      </c>
      <c r="O1516" s="101" t="n">
        <v>-12429.01</v>
      </c>
      <c r="P1516" s="101"/>
      <c r="Q1516" s="101" t="n">
        <v>6960.01</v>
      </c>
      <c r="R1516" s="101"/>
      <c r="S1516" s="101"/>
      <c r="T1516" s="101"/>
      <c r="U1516" s="101"/>
      <c r="V1516" s="101"/>
      <c r="W1516" s="101"/>
      <c r="X1516" s="101"/>
      <c r="Y1516" s="101"/>
      <c r="Z1516" s="101"/>
      <c r="AA1516" s="101"/>
    </row>
    <row r="1517" customFormat="false" ht="15.75" hidden="false" customHeight="true" outlineLevel="0" collapsed="false">
      <c r="A1517" s="101"/>
      <c r="B1517" s="101" t="n">
        <v>33</v>
      </c>
      <c r="C1517" s="101" t="n">
        <v>81</v>
      </c>
      <c r="D1517" s="101" t="n">
        <v>48</v>
      </c>
      <c r="E1517" s="101" t="n">
        <v>129</v>
      </c>
      <c r="F1517" s="101" t="s">
        <v>270</v>
      </c>
      <c r="G1517" s="101" t="str">
        <f aca="false">E1517&amp;""&amp;F1517</f>
        <v>129Cd</v>
      </c>
      <c r="H1517" s="101" t="n">
        <v>-63509.01</v>
      </c>
      <c r="I1517" s="101" t="n">
        <v>4339.01</v>
      </c>
      <c r="J1517" s="101" t="n">
        <v>15896.01</v>
      </c>
      <c r="K1517" s="101" t="n">
        <v>11161.01</v>
      </c>
      <c r="L1517" s="101" t="n">
        <v>30646.01</v>
      </c>
      <c r="M1517" s="101" t="n">
        <v>9329.01</v>
      </c>
      <c r="N1517" s="101" t="n">
        <v>17098.01</v>
      </c>
      <c r="O1517" s="101" t="n">
        <v>-11712.01</v>
      </c>
      <c r="P1517" s="101" t="n">
        <v>-25928.01</v>
      </c>
      <c r="Q1517" s="101" t="n">
        <v>2565.01</v>
      </c>
      <c r="R1517" s="101"/>
      <c r="S1517" s="101"/>
      <c r="T1517" s="101"/>
      <c r="U1517" s="101"/>
      <c r="V1517" s="101"/>
      <c r="W1517" s="101"/>
      <c r="X1517" s="101"/>
      <c r="Y1517" s="101"/>
      <c r="Z1517" s="101"/>
      <c r="AA1517" s="101"/>
    </row>
    <row r="1518" customFormat="false" ht="15.75" hidden="false" customHeight="true" outlineLevel="0" collapsed="false">
      <c r="A1518" s="101"/>
      <c r="B1518" s="101" t="n">
        <v>31</v>
      </c>
      <c r="C1518" s="101" t="n">
        <v>80</v>
      </c>
      <c r="D1518" s="101" t="n">
        <v>49</v>
      </c>
      <c r="E1518" s="101" t="n">
        <v>129</v>
      </c>
      <c r="F1518" s="101" t="s">
        <v>271</v>
      </c>
      <c r="G1518" s="101" t="str">
        <f aca="false">E1518&amp;""&amp;F1518</f>
        <v>129In</v>
      </c>
      <c r="H1518" s="101" t="n">
        <v>-72837.892</v>
      </c>
      <c r="I1518" s="101" t="n">
        <v>6763.26</v>
      </c>
      <c r="J1518" s="101" t="n">
        <v>12884.97</v>
      </c>
      <c r="K1518" s="101" t="n">
        <v>12082.23</v>
      </c>
      <c r="L1518" s="101" t="n">
        <v>28834.01</v>
      </c>
      <c r="M1518" s="101" t="n">
        <v>7769.21</v>
      </c>
      <c r="N1518" s="101" t="n">
        <v>11791.44</v>
      </c>
      <c r="O1518" s="101" t="n">
        <v>-11032.57</v>
      </c>
      <c r="P1518" s="101" t="n">
        <v>-25225.01</v>
      </c>
      <c r="Q1518" s="101" t="n">
        <v>2452.81</v>
      </c>
      <c r="R1518" s="101"/>
      <c r="S1518" s="101"/>
      <c r="T1518" s="101"/>
      <c r="U1518" s="101"/>
      <c r="V1518" s="101"/>
      <c r="W1518" s="101"/>
      <c r="X1518" s="101"/>
      <c r="Y1518" s="101"/>
      <c r="Z1518" s="101"/>
      <c r="AA1518" s="101"/>
    </row>
    <row r="1519" customFormat="false" ht="15.75" hidden="false" customHeight="true" outlineLevel="0" collapsed="false">
      <c r="A1519" s="101"/>
      <c r="B1519" s="101" t="n">
        <v>29</v>
      </c>
      <c r="C1519" s="101" t="n">
        <v>79</v>
      </c>
      <c r="D1519" s="101" t="n">
        <v>50</v>
      </c>
      <c r="E1519" s="101" t="n">
        <v>129</v>
      </c>
      <c r="F1519" s="101" t="s">
        <v>214</v>
      </c>
      <c r="G1519" s="101" t="str">
        <f aca="false">E1519&amp;""&amp;F1519</f>
        <v>129Sn</v>
      </c>
      <c r="H1519" s="101" t="n">
        <v>-80607.102</v>
      </c>
      <c r="I1519" s="101" t="n">
        <v>5316.4</v>
      </c>
      <c r="J1519" s="101" t="n">
        <v>13750.12</v>
      </c>
      <c r="K1519" s="101" t="n">
        <v>13278.51</v>
      </c>
      <c r="L1519" s="101" t="n">
        <v>26694.53</v>
      </c>
      <c r="M1519" s="101" t="n">
        <v>4022.234</v>
      </c>
      <c r="N1519" s="101" t="n">
        <v>6397.73</v>
      </c>
      <c r="O1519" s="101" t="n">
        <v>-9683.92</v>
      </c>
      <c r="P1519" s="101" t="n">
        <v>-20654.18</v>
      </c>
      <c r="Q1519" s="101" t="n">
        <v>-4048.12</v>
      </c>
      <c r="R1519" s="101"/>
      <c r="S1519" s="101"/>
      <c r="T1519" s="101"/>
      <c r="U1519" s="101"/>
      <c r="V1519" s="101"/>
      <c r="W1519" s="101"/>
      <c r="X1519" s="101"/>
      <c r="Y1519" s="101"/>
      <c r="Z1519" s="101"/>
      <c r="AA1519" s="101"/>
    </row>
    <row r="1520" customFormat="false" ht="15.75" hidden="false" customHeight="true" outlineLevel="0" collapsed="false">
      <c r="A1520" s="101"/>
      <c r="B1520" s="101" t="n">
        <v>27</v>
      </c>
      <c r="C1520" s="101" t="n">
        <v>78</v>
      </c>
      <c r="D1520" s="101" t="n">
        <v>51</v>
      </c>
      <c r="E1520" s="101" t="n">
        <v>129</v>
      </c>
      <c r="F1520" s="101" t="s">
        <v>272</v>
      </c>
      <c r="G1520" s="101" t="str">
        <f aca="false">E1520&amp;""&amp;F1520</f>
        <v>129Sb</v>
      </c>
      <c r="H1520" s="101" t="n">
        <v>-84629.337</v>
      </c>
      <c r="I1520" s="101" t="n">
        <v>8070.35</v>
      </c>
      <c r="J1520" s="101" t="n">
        <v>8556.29</v>
      </c>
      <c r="K1520" s="101" t="n">
        <v>14072.49</v>
      </c>
      <c r="L1520" s="101" t="n">
        <v>22308.98</v>
      </c>
      <c r="M1520" s="101" t="n">
        <v>2375.5</v>
      </c>
      <c r="N1520" s="101" t="n">
        <v>3877.81</v>
      </c>
      <c r="O1520" s="101" t="n">
        <v>-6577.41</v>
      </c>
      <c r="P1520" s="101" t="n">
        <v>-17772.36</v>
      </c>
      <c r="Q1520" s="101" t="n">
        <v>-3706.91</v>
      </c>
      <c r="R1520" s="101"/>
      <c r="S1520" s="101"/>
      <c r="T1520" s="101"/>
      <c r="U1520" s="101"/>
      <c r="V1520" s="101"/>
      <c r="W1520" s="101"/>
      <c r="X1520" s="101"/>
      <c r="Y1520" s="101"/>
      <c r="Z1520" s="101"/>
      <c r="AA1520" s="101"/>
    </row>
    <row r="1521" customFormat="false" ht="15.75" hidden="false" customHeight="true" outlineLevel="0" collapsed="false">
      <c r="A1521" s="101"/>
      <c r="B1521" s="101" t="n">
        <v>25</v>
      </c>
      <c r="C1521" s="101" t="n">
        <v>77</v>
      </c>
      <c r="D1521" s="101" t="n">
        <v>52</v>
      </c>
      <c r="E1521" s="101" t="n">
        <v>129</v>
      </c>
      <c r="F1521" s="101" t="s">
        <v>273</v>
      </c>
      <c r="G1521" s="101" t="str">
        <f aca="false">E1521&amp;""&amp;F1521</f>
        <v>129Te</v>
      </c>
      <c r="H1521" s="101" t="n">
        <v>-87004.837</v>
      </c>
      <c r="I1521" s="101" t="n">
        <v>6082.41</v>
      </c>
      <c r="J1521" s="101" t="n">
        <v>9663.5</v>
      </c>
      <c r="K1521" s="101" t="n">
        <v>14865.81</v>
      </c>
      <c r="L1521" s="101" t="n">
        <v>18111.55</v>
      </c>
      <c r="M1521" s="101" t="n">
        <v>1502.305</v>
      </c>
      <c r="N1521" s="101" t="n">
        <v>1691.22</v>
      </c>
      <c r="O1521" s="101" t="n">
        <v>-3533.33</v>
      </c>
      <c r="P1521" s="101" t="n">
        <v>-10931.79</v>
      </c>
      <c r="Q1521" s="101" t="n">
        <v>-7337.44</v>
      </c>
      <c r="R1521" s="101"/>
      <c r="S1521" s="101"/>
      <c r="T1521" s="101"/>
      <c r="U1521" s="101"/>
      <c r="V1521" s="101"/>
      <c r="W1521" s="101"/>
      <c r="X1521" s="101"/>
      <c r="Y1521" s="101"/>
      <c r="Z1521" s="101"/>
      <c r="AA1521" s="101"/>
    </row>
    <row r="1522" customFormat="false" ht="15.75" hidden="false" customHeight="true" outlineLevel="0" collapsed="false">
      <c r="A1522" s="101"/>
      <c r="B1522" s="101" t="n">
        <v>23</v>
      </c>
      <c r="C1522" s="101" t="n">
        <v>76</v>
      </c>
      <c r="D1522" s="101" t="n">
        <v>53</v>
      </c>
      <c r="E1522" s="101" t="n">
        <v>129</v>
      </c>
      <c r="F1522" s="101" t="s">
        <v>274</v>
      </c>
      <c r="G1522" s="101" t="str">
        <f aca="false">E1522&amp;""&amp;F1522</f>
        <v>129I</v>
      </c>
      <c r="H1522" s="101" t="n">
        <v>-88507.142</v>
      </c>
      <c r="I1522" s="101" t="n">
        <v>8839.75</v>
      </c>
      <c r="J1522" s="101" t="n">
        <v>6802.37</v>
      </c>
      <c r="K1522" s="101" t="n">
        <v>15665.88</v>
      </c>
      <c r="L1522" s="101" t="n">
        <v>16385.61</v>
      </c>
      <c r="M1522" s="101" t="n">
        <v>188.915</v>
      </c>
      <c r="N1522" s="101" t="n">
        <v>-1007.89</v>
      </c>
      <c r="O1522" s="101" t="n">
        <v>-2675.8</v>
      </c>
      <c r="P1522" s="101" t="n">
        <v>-11165.81</v>
      </c>
      <c r="Q1522" s="101" t="n">
        <v>-6718.18</v>
      </c>
      <c r="R1522" s="101"/>
      <c r="S1522" s="101"/>
      <c r="T1522" s="101"/>
      <c r="U1522" s="101"/>
      <c r="V1522" s="101"/>
      <c r="W1522" s="101"/>
      <c r="X1522" s="101"/>
      <c r="Y1522" s="101"/>
      <c r="Z1522" s="101"/>
      <c r="AA1522" s="101"/>
    </row>
    <row r="1523" customFormat="false" ht="15.75" hidden="false" customHeight="true" outlineLevel="0" collapsed="false">
      <c r="A1523" s="101"/>
      <c r="B1523" s="101" t="n">
        <v>21</v>
      </c>
      <c r="C1523" s="101" t="n">
        <v>75</v>
      </c>
      <c r="D1523" s="101" t="n">
        <v>54</v>
      </c>
      <c r="E1523" s="101" t="n">
        <v>129</v>
      </c>
      <c r="F1523" s="101" t="s">
        <v>275</v>
      </c>
      <c r="G1523" s="101" t="str">
        <f aca="false">E1523&amp;""&amp;F1523</f>
        <v>129Xe</v>
      </c>
      <c r="H1523" s="101" t="n">
        <v>-88696.05676</v>
      </c>
      <c r="I1523" s="101" t="n">
        <v>6907.1</v>
      </c>
      <c r="J1523" s="101" t="n">
        <v>8246.32</v>
      </c>
      <c r="K1523" s="101" t="n">
        <v>16517.14</v>
      </c>
      <c r="L1523" s="101" t="n">
        <v>14992.34</v>
      </c>
      <c r="M1523" s="101" t="n">
        <v>-1196.805</v>
      </c>
      <c r="N1523" s="101" t="n">
        <v>-3632.77</v>
      </c>
      <c r="O1523" s="101" t="n">
        <v>-2098.02</v>
      </c>
      <c r="P1523" s="101" t="n">
        <v>-6991.28</v>
      </c>
      <c r="Q1523" s="101" t="n">
        <v>-10835.81</v>
      </c>
      <c r="R1523" s="101"/>
      <c r="S1523" s="101"/>
      <c r="T1523" s="101"/>
      <c r="U1523" s="101"/>
      <c r="V1523" s="101"/>
      <c r="W1523" s="101"/>
      <c r="X1523" s="101"/>
      <c r="Y1523" s="101"/>
      <c r="Z1523" s="101"/>
      <c r="AA1523" s="101"/>
    </row>
    <row r="1524" customFormat="false" ht="15.75" hidden="false" customHeight="true" outlineLevel="0" collapsed="false">
      <c r="A1524" s="101"/>
      <c r="B1524" s="101" t="n">
        <v>19</v>
      </c>
      <c r="C1524" s="101" t="n">
        <v>74</v>
      </c>
      <c r="D1524" s="101" t="n">
        <v>55</v>
      </c>
      <c r="E1524" s="101" t="n">
        <v>129</v>
      </c>
      <c r="F1524" s="101" t="s">
        <v>276</v>
      </c>
      <c r="G1524" s="101" t="str">
        <f aca="false">E1524&amp;""&amp;F1524</f>
        <v>129Cs</v>
      </c>
      <c r="H1524" s="101" t="n">
        <v>-87499.252</v>
      </c>
      <c r="I1524" s="101" t="n">
        <v>9639.01</v>
      </c>
      <c r="J1524" s="101" t="n">
        <v>4927.95</v>
      </c>
      <c r="K1524" s="101" t="n">
        <v>17401.74</v>
      </c>
      <c r="L1524" s="101" t="n">
        <v>13093.3</v>
      </c>
      <c r="M1524" s="101" t="n">
        <v>-2435.964</v>
      </c>
      <c r="N1524" s="101" t="n">
        <v>-6174.64</v>
      </c>
      <c r="O1524" s="101" t="n">
        <v>-1086.98</v>
      </c>
      <c r="P1524" s="101" t="n">
        <v>-7049.51</v>
      </c>
      <c r="Q1524" s="101" t="n">
        <v>-10191.66</v>
      </c>
      <c r="R1524" s="101"/>
      <c r="S1524" s="101"/>
      <c r="T1524" s="101"/>
      <c r="U1524" s="101"/>
      <c r="V1524" s="101"/>
      <c r="W1524" s="101"/>
      <c r="X1524" s="101"/>
      <c r="Y1524" s="101"/>
      <c r="Z1524" s="101"/>
      <c r="AA1524" s="101"/>
    </row>
    <row r="1525" customFormat="false" ht="15.75" hidden="false" customHeight="true" outlineLevel="0" collapsed="false">
      <c r="A1525" s="101"/>
      <c r="B1525" s="101" t="n">
        <v>17</v>
      </c>
      <c r="C1525" s="101" t="n">
        <v>73</v>
      </c>
      <c r="D1525" s="101" t="n">
        <v>56</v>
      </c>
      <c r="E1525" s="101" t="n">
        <v>129</v>
      </c>
      <c r="F1525" s="101" t="s">
        <v>277</v>
      </c>
      <c r="G1525" s="101" t="str">
        <f aca="false">E1525&amp;""&amp;F1525</f>
        <v>129Ba</v>
      </c>
      <c r="H1525" s="101" t="n">
        <v>-85063.288</v>
      </c>
      <c r="I1525" s="101" t="n">
        <v>7755.7</v>
      </c>
      <c r="J1525" s="101" t="n">
        <v>6420.69</v>
      </c>
      <c r="K1525" s="101" t="n">
        <v>18387.98</v>
      </c>
      <c r="L1525" s="101" t="n">
        <v>11319.68</v>
      </c>
      <c r="M1525" s="101" t="n">
        <v>-3738.675</v>
      </c>
      <c r="N1525" s="101" t="n">
        <v>-8775.79</v>
      </c>
      <c r="O1525" s="101" t="n">
        <v>-295.19</v>
      </c>
      <c r="P1525" s="101" t="n">
        <v>-2491.98</v>
      </c>
      <c r="Q1525" s="101" t="n">
        <v>-14509.18</v>
      </c>
      <c r="R1525" s="101"/>
      <c r="S1525" s="101"/>
      <c r="T1525" s="101"/>
      <c r="U1525" s="101"/>
      <c r="V1525" s="101"/>
      <c r="W1525" s="101"/>
      <c r="X1525" s="101"/>
      <c r="Y1525" s="101"/>
      <c r="Z1525" s="101"/>
      <c r="AA1525" s="101"/>
    </row>
    <row r="1526" customFormat="false" ht="15.75" hidden="false" customHeight="true" outlineLevel="0" collapsed="false">
      <c r="A1526" s="101"/>
      <c r="B1526" s="101" t="n">
        <v>15</v>
      </c>
      <c r="C1526" s="101" t="n">
        <v>72</v>
      </c>
      <c r="D1526" s="101" t="n">
        <v>57</v>
      </c>
      <c r="E1526" s="101" t="n">
        <v>129</v>
      </c>
      <c r="F1526" s="101" t="s">
        <v>278</v>
      </c>
      <c r="G1526" s="101" t="str">
        <f aca="false">E1526&amp;""&amp;F1526</f>
        <v>129La</v>
      </c>
      <c r="H1526" s="101" t="n">
        <v>-81324.613</v>
      </c>
      <c r="I1526" s="101" t="n">
        <v>10770.5</v>
      </c>
      <c r="J1526" s="101" t="n">
        <v>3234.68</v>
      </c>
      <c r="K1526" s="101" t="n">
        <v>19571.14</v>
      </c>
      <c r="L1526" s="101" t="n">
        <v>9662.4</v>
      </c>
      <c r="M1526" s="101" t="n">
        <v>-5037.117</v>
      </c>
      <c r="N1526" s="101" t="n">
        <v>-11551.05</v>
      </c>
      <c r="O1526" s="101" t="n">
        <v>338.31</v>
      </c>
      <c r="P1526" s="101" t="n">
        <v>-2682.02</v>
      </c>
      <c r="Q1526" s="101" t="n">
        <v>-13862.01</v>
      </c>
      <c r="R1526" s="101"/>
      <c r="S1526" s="101"/>
      <c r="T1526" s="101"/>
      <c r="U1526" s="101"/>
      <c r="V1526" s="101"/>
      <c r="W1526" s="101"/>
      <c r="X1526" s="101"/>
      <c r="Y1526" s="101"/>
      <c r="Z1526" s="101"/>
      <c r="AA1526" s="101"/>
    </row>
    <row r="1527" customFormat="false" ht="15.75" hidden="false" customHeight="true" outlineLevel="0" collapsed="false">
      <c r="A1527" s="101"/>
      <c r="B1527" s="101" t="n">
        <v>13</v>
      </c>
      <c r="C1527" s="101" t="n">
        <v>71</v>
      </c>
      <c r="D1527" s="101" t="n">
        <v>58</v>
      </c>
      <c r="E1527" s="101" t="n">
        <v>129</v>
      </c>
      <c r="F1527" s="101" t="s">
        <v>279</v>
      </c>
      <c r="G1527" s="101" t="str">
        <f aca="false">E1527&amp;""&amp;F1527</f>
        <v>129Ce</v>
      </c>
      <c r="H1527" s="101" t="n">
        <v>-76287.496</v>
      </c>
      <c r="I1527" s="101" t="n">
        <v>8824.9</v>
      </c>
      <c r="J1527" s="101" t="n">
        <v>4951.04</v>
      </c>
      <c r="K1527" s="101" t="n">
        <v>20450.79</v>
      </c>
      <c r="L1527" s="101" t="n">
        <v>8047.49</v>
      </c>
      <c r="M1527" s="101" t="n">
        <v>-6513.938</v>
      </c>
      <c r="N1527" s="101" t="n">
        <v>-13973.01</v>
      </c>
      <c r="O1527" s="101" t="n">
        <v>956.55</v>
      </c>
      <c r="P1527" s="101" t="n">
        <v>1802.44</v>
      </c>
      <c r="Q1527" s="101" t="n">
        <v>-18028.06</v>
      </c>
      <c r="R1527" s="101"/>
      <c r="S1527" s="101"/>
      <c r="T1527" s="101"/>
      <c r="U1527" s="101"/>
      <c r="V1527" s="101"/>
      <c r="W1527" s="101"/>
      <c r="X1527" s="101"/>
      <c r="Y1527" s="101"/>
      <c r="Z1527" s="101"/>
      <c r="AA1527" s="101"/>
    </row>
    <row r="1528" customFormat="false" ht="15.75" hidden="false" customHeight="true" outlineLevel="0" collapsed="false">
      <c r="A1528" s="101"/>
      <c r="B1528" s="101" t="n">
        <v>11</v>
      </c>
      <c r="C1528" s="101" t="n">
        <v>70</v>
      </c>
      <c r="D1528" s="101" t="n">
        <v>59</v>
      </c>
      <c r="E1528" s="101" t="n">
        <v>129</v>
      </c>
      <c r="F1528" s="101" t="s">
        <v>280</v>
      </c>
      <c r="G1528" s="101" t="str">
        <f aca="false">E1528&amp;""&amp;F1528</f>
        <v>129Pr</v>
      </c>
      <c r="H1528" s="101" t="n">
        <v>-69773.558</v>
      </c>
      <c r="I1528" s="101" t="n">
        <v>11514.12</v>
      </c>
      <c r="J1528" s="101" t="n">
        <v>1528.61</v>
      </c>
      <c r="K1528" s="101" t="n">
        <v>21373.01</v>
      </c>
      <c r="L1528" s="101" t="n">
        <v>6455.39</v>
      </c>
      <c r="M1528" s="101" t="n">
        <v>-7459.01</v>
      </c>
      <c r="N1528" s="101" t="n">
        <v>-16893.01</v>
      </c>
      <c r="O1528" s="101" t="n">
        <v>1561.01</v>
      </c>
      <c r="P1528" s="101" t="n">
        <v>1562.9</v>
      </c>
      <c r="Q1528" s="101" t="n">
        <v>-17531.01</v>
      </c>
      <c r="R1528" s="101"/>
      <c r="S1528" s="101"/>
      <c r="T1528" s="101"/>
      <c r="U1528" s="101"/>
      <c r="V1528" s="101"/>
      <c r="W1528" s="101"/>
      <c r="X1528" s="101"/>
      <c r="Y1528" s="101"/>
      <c r="Z1528" s="101"/>
      <c r="AA1528" s="101"/>
    </row>
    <row r="1529" customFormat="false" ht="15.75" hidden="false" customHeight="true" outlineLevel="0" collapsed="false">
      <c r="A1529" s="101"/>
      <c r="B1529" s="101" t="n">
        <v>9</v>
      </c>
      <c r="C1529" s="101" t="n">
        <v>69</v>
      </c>
      <c r="D1529" s="101" t="n">
        <v>60</v>
      </c>
      <c r="E1529" s="101" t="n">
        <v>129</v>
      </c>
      <c r="F1529" s="101" t="s">
        <v>281</v>
      </c>
      <c r="G1529" s="101" t="str">
        <f aca="false">E1529&amp;""&amp;F1529</f>
        <v>129Nd</v>
      </c>
      <c r="H1529" s="101" t="n">
        <v>-62315.01</v>
      </c>
      <c r="I1529" s="101" t="n">
        <v>10072.01</v>
      </c>
      <c r="J1529" s="101" t="n">
        <v>3273.01</v>
      </c>
      <c r="K1529" s="101" t="n">
        <v>22922.01</v>
      </c>
      <c r="L1529" s="101" t="n">
        <v>4914.01</v>
      </c>
      <c r="M1529" s="101" t="n">
        <v>-9434.01</v>
      </c>
      <c r="N1529" s="101" t="n">
        <v>-20174.01</v>
      </c>
      <c r="O1529" s="101" t="n">
        <v>1918.01</v>
      </c>
      <c r="P1529" s="101" t="n">
        <v>5930.01</v>
      </c>
      <c r="Q1529" s="101" t="n">
        <v>-22601.01</v>
      </c>
      <c r="R1529" s="101"/>
      <c r="S1529" s="101"/>
      <c r="T1529" s="101"/>
      <c r="U1529" s="101"/>
      <c r="V1529" s="101"/>
      <c r="W1529" s="101"/>
      <c r="X1529" s="101"/>
      <c r="Y1529" s="101"/>
      <c r="Z1529" s="101"/>
      <c r="AA1529" s="101"/>
    </row>
    <row r="1530" customFormat="false" ht="15.75" hidden="false" customHeight="true" outlineLevel="0" collapsed="false">
      <c r="A1530" s="101"/>
      <c r="B1530" s="101" t="n">
        <v>7</v>
      </c>
      <c r="C1530" s="101" t="n">
        <v>68</v>
      </c>
      <c r="D1530" s="101" t="n">
        <v>61</v>
      </c>
      <c r="E1530" s="101" t="n">
        <v>129</v>
      </c>
      <c r="F1530" s="101" t="s">
        <v>282</v>
      </c>
      <c r="G1530" s="101" t="str">
        <f aca="false">E1530&amp;""&amp;F1530</f>
        <v>129Pm</v>
      </c>
      <c r="H1530" s="101" t="n">
        <v>-52881.01</v>
      </c>
      <c r="I1530" s="101" t="n">
        <v>13167.01</v>
      </c>
      <c r="J1530" s="101" t="n">
        <v>-144.01</v>
      </c>
      <c r="K1530" s="101" t="n">
        <v>24237.01</v>
      </c>
      <c r="L1530" s="101" t="n">
        <v>2916.01</v>
      </c>
      <c r="M1530" s="101" t="n">
        <v>-10740.01</v>
      </c>
      <c r="N1530" s="101"/>
      <c r="O1530" s="101" t="n">
        <v>2726.01</v>
      </c>
      <c r="P1530" s="101" t="n">
        <v>6161.01</v>
      </c>
      <c r="Q1530" s="101" t="n">
        <v>-22221.01</v>
      </c>
      <c r="R1530" s="101"/>
      <c r="S1530" s="101"/>
      <c r="T1530" s="101"/>
      <c r="U1530" s="101"/>
      <c r="V1530" s="101"/>
      <c r="W1530" s="101"/>
      <c r="X1530" s="101"/>
      <c r="Y1530" s="101"/>
      <c r="Z1530" s="101"/>
      <c r="AA1530" s="101"/>
    </row>
    <row r="1531" customFormat="false" ht="15.75" hidden="false" customHeight="true" outlineLevel="0" collapsed="false">
      <c r="A1531" s="101"/>
      <c r="B1531" s="101" t="n">
        <v>5</v>
      </c>
      <c r="C1531" s="101" t="n">
        <v>67</v>
      </c>
      <c r="D1531" s="101" t="n">
        <v>62</v>
      </c>
      <c r="E1531" s="101" t="n">
        <v>129</v>
      </c>
      <c r="F1531" s="101" t="s">
        <v>283</v>
      </c>
      <c r="G1531" s="101" t="str">
        <f aca="false">E1531&amp;""&amp;F1531</f>
        <v>129Sm</v>
      </c>
      <c r="H1531" s="101" t="n">
        <v>-42141.01</v>
      </c>
      <c r="I1531" s="101" t="n">
        <v>11481.01</v>
      </c>
      <c r="J1531" s="101" t="n">
        <v>1644.01</v>
      </c>
      <c r="K1531" s="101"/>
      <c r="L1531" s="101" t="n">
        <v>1183.01</v>
      </c>
      <c r="M1531" s="101"/>
      <c r="N1531" s="101"/>
      <c r="O1531" s="101" t="n">
        <v>3034.01</v>
      </c>
      <c r="P1531" s="101" t="n">
        <v>10884.01</v>
      </c>
      <c r="Q1531" s="101"/>
      <c r="R1531" s="101"/>
      <c r="S1531" s="101"/>
      <c r="T1531" s="101"/>
      <c r="U1531" s="101"/>
      <c r="V1531" s="101"/>
      <c r="W1531" s="101"/>
      <c r="X1531" s="101"/>
      <c r="Y1531" s="101"/>
      <c r="Z1531" s="101"/>
      <c r="AA1531" s="101"/>
    </row>
    <row r="1532" customFormat="false" ht="15.75" hidden="false" customHeight="true" outlineLevel="0" collapsed="false">
      <c r="A1532" s="101"/>
      <c r="B1532" s="101" t="n">
        <v>36</v>
      </c>
      <c r="C1532" s="101" t="n">
        <v>83</v>
      </c>
      <c r="D1532" s="101" t="n">
        <v>47</v>
      </c>
      <c r="E1532" s="101" t="n">
        <v>130</v>
      </c>
      <c r="F1532" s="101" t="s">
        <v>269</v>
      </c>
      <c r="G1532" s="101" t="str">
        <f aca="false">E1532&amp;""&amp;F1532</f>
        <v>130Ag</v>
      </c>
      <c r="H1532" s="101" t="n">
        <v>-45920.01</v>
      </c>
      <c r="I1532" s="101" t="n">
        <v>1781.01</v>
      </c>
      <c r="J1532" s="101"/>
      <c r="K1532" s="101" t="n">
        <v>7160.01</v>
      </c>
      <c r="L1532" s="101"/>
      <c r="M1532" s="101" t="n">
        <v>15614.01</v>
      </c>
      <c r="N1532" s="101" t="n">
        <v>23964.01</v>
      </c>
      <c r="O1532" s="101" t="n">
        <v>-10582.01</v>
      </c>
      <c r="P1532" s="101"/>
      <c r="Q1532" s="101" t="n">
        <v>9518.01</v>
      </c>
      <c r="R1532" s="101"/>
      <c r="S1532" s="101"/>
      <c r="T1532" s="101"/>
      <c r="U1532" s="101"/>
      <c r="V1532" s="101"/>
      <c r="W1532" s="101"/>
      <c r="X1532" s="101"/>
      <c r="Y1532" s="101"/>
      <c r="Z1532" s="101"/>
      <c r="AA1532" s="101"/>
    </row>
    <row r="1533" customFormat="false" ht="15.75" hidden="false" customHeight="true" outlineLevel="0" collapsed="false">
      <c r="A1533" s="101"/>
      <c r="B1533" s="101" t="n">
        <v>34</v>
      </c>
      <c r="C1533" s="101" t="n">
        <v>82</v>
      </c>
      <c r="D1533" s="101" t="n">
        <v>48</v>
      </c>
      <c r="E1533" s="101" t="n">
        <v>130</v>
      </c>
      <c r="F1533" s="101" t="s">
        <v>270</v>
      </c>
      <c r="G1533" s="101" t="str">
        <f aca="false">E1533&amp;""&amp;F1533</f>
        <v>130Cd</v>
      </c>
      <c r="H1533" s="101" t="n">
        <v>-61533.861</v>
      </c>
      <c r="I1533" s="101" t="n">
        <v>6096.01</v>
      </c>
      <c r="J1533" s="101" t="n">
        <v>16613.01</v>
      </c>
      <c r="K1533" s="101" t="n">
        <v>10434.61</v>
      </c>
      <c r="L1533" s="101" t="n">
        <v>31242.01</v>
      </c>
      <c r="M1533" s="101" t="n">
        <v>8350</v>
      </c>
      <c r="N1533" s="101" t="n">
        <v>18599</v>
      </c>
      <c r="O1533" s="101" t="n">
        <v>-11944.01</v>
      </c>
      <c r="P1533" s="101"/>
      <c r="Q1533" s="101" t="n">
        <v>3232.71</v>
      </c>
      <c r="R1533" s="101"/>
      <c r="S1533" s="101"/>
      <c r="T1533" s="101"/>
      <c r="U1533" s="101"/>
      <c r="V1533" s="101"/>
      <c r="W1533" s="101"/>
      <c r="X1533" s="101"/>
      <c r="Y1533" s="101"/>
      <c r="Z1533" s="101"/>
      <c r="AA1533" s="101"/>
    </row>
    <row r="1534" customFormat="false" ht="15.75" hidden="false" customHeight="true" outlineLevel="0" collapsed="false">
      <c r="A1534" s="101"/>
      <c r="B1534" s="101" t="n">
        <v>32</v>
      </c>
      <c r="C1534" s="101" t="n">
        <v>81</v>
      </c>
      <c r="D1534" s="101" t="n">
        <v>49</v>
      </c>
      <c r="E1534" s="101" t="n">
        <v>130</v>
      </c>
      <c r="F1534" s="101" t="s">
        <v>271</v>
      </c>
      <c r="G1534" s="101" t="str">
        <f aca="false">E1534&amp;""&amp;F1534</f>
        <v>130In</v>
      </c>
      <c r="H1534" s="101" t="n">
        <v>-69883.861</v>
      </c>
      <c r="I1534" s="101" t="n">
        <v>5117.29</v>
      </c>
      <c r="J1534" s="101" t="n">
        <v>13664.01</v>
      </c>
      <c r="K1534" s="101" t="n">
        <v>11880.54</v>
      </c>
      <c r="L1534" s="101" t="n">
        <v>29560.01</v>
      </c>
      <c r="M1534" s="101" t="n">
        <v>10249</v>
      </c>
      <c r="N1534" s="101" t="n">
        <v>12402.41</v>
      </c>
      <c r="O1534" s="101" t="n">
        <v>-11529.01</v>
      </c>
      <c r="P1534" s="101" t="n">
        <v>-24963.01</v>
      </c>
      <c r="Q1534" s="101" t="n">
        <v>2651.92</v>
      </c>
      <c r="R1534" s="101"/>
      <c r="S1534" s="101"/>
      <c r="T1534" s="101"/>
      <c r="U1534" s="101"/>
      <c r="V1534" s="101"/>
      <c r="W1534" s="101"/>
      <c r="X1534" s="101"/>
      <c r="Y1534" s="101"/>
      <c r="Z1534" s="101"/>
      <c r="AA1534" s="101"/>
    </row>
    <row r="1535" customFormat="false" ht="15.75" hidden="false" customHeight="true" outlineLevel="0" collapsed="false">
      <c r="A1535" s="101"/>
      <c r="B1535" s="101" t="n">
        <v>30</v>
      </c>
      <c r="C1535" s="101" t="n">
        <v>80</v>
      </c>
      <c r="D1535" s="101" t="n">
        <v>50</v>
      </c>
      <c r="E1535" s="101" t="n">
        <v>130</v>
      </c>
      <c r="F1535" s="101" t="s">
        <v>214</v>
      </c>
      <c r="G1535" s="101" t="str">
        <f aca="false">E1535&amp;""&amp;F1535</f>
        <v>130Sn</v>
      </c>
      <c r="H1535" s="101" t="n">
        <v>-80132.861</v>
      </c>
      <c r="I1535" s="101" t="n">
        <v>7597.08</v>
      </c>
      <c r="J1535" s="101" t="n">
        <v>14583.94</v>
      </c>
      <c r="K1535" s="101" t="n">
        <v>12913.47</v>
      </c>
      <c r="L1535" s="101" t="n">
        <v>27468.91</v>
      </c>
      <c r="M1535" s="101" t="n">
        <v>2153.406</v>
      </c>
      <c r="N1535" s="101" t="n">
        <v>7220.09</v>
      </c>
      <c r="O1535" s="101" t="n">
        <v>-10300.97</v>
      </c>
      <c r="P1535" s="101" t="n">
        <v>-23913.01</v>
      </c>
      <c r="Q1535" s="101" t="n">
        <v>-3574.84</v>
      </c>
      <c r="R1535" s="101"/>
      <c r="S1535" s="101"/>
      <c r="T1535" s="101"/>
      <c r="U1535" s="101"/>
      <c r="V1535" s="101"/>
      <c r="W1535" s="101"/>
      <c r="X1535" s="101"/>
      <c r="Y1535" s="101"/>
      <c r="Z1535" s="101"/>
      <c r="AA1535" s="101"/>
    </row>
    <row r="1536" customFormat="false" ht="15.75" hidden="false" customHeight="true" outlineLevel="0" collapsed="false">
      <c r="A1536" s="101"/>
      <c r="B1536" s="101" t="n">
        <v>28</v>
      </c>
      <c r="C1536" s="101" t="n">
        <v>79</v>
      </c>
      <c r="D1536" s="101" t="n">
        <v>51</v>
      </c>
      <c r="E1536" s="101" t="n">
        <v>130</v>
      </c>
      <c r="F1536" s="101" t="s">
        <v>272</v>
      </c>
      <c r="G1536" s="101" t="str">
        <f aca="false">E1536&amp;""&amp;F1536</f>
        <v>130Sb</v>
      </c>
      <c r="H1536" s="101" t="n">
        <v>-82286.266</v>
      </c>
      <c r="I1536" s="101" t="n">
        <v>5728.25</v>
      </c>
      <c r="J1536" s="101" t="n">
        <v>8968.13</v>
      </c>
      <c r="K1536" s="101" t="n">
        <v>13798.6</v>
      </c>
      <c r="L1536" s="101" t="n">
        <v>22718.26</v>
      </c>
      <c r="M1536" s="101" t="n">
        <v>5066.681</v>
      </c>
      <c r="N1536" s="101" t="n">
        <v>4649.89</v>
      </c>
      <c r="O1536" s="101" t="n">
        <v>-6938.25</v>
      </c>
      <c r="P1536" s="101" t="n">
        <v>-16737.34</v>
      </c>
      <c r="Q1536" s="101" t="n">
        <v>-3352.75</v>
      </c>
      <c r="R1536" s="101"/>
      <c r="S1536" s="101"/>
      <c r="T1536" s="101"/>
      <c r="U1536" s="101"/>
      <c r="V1536" s="101"/>
      <c r="W1536" s="101"/>
      <c r="X1536" s="101"/>
      <c r="Y1536" s="101"/>
      <c r="Z1536" s="101"/>
      <c r="AA1536" s="101"/>
    </row>
    <row r="1537" customFormat="false" ht="15.75" hidden="false" customHeight="true" outlineLevel="0" collapsed="false">
      <c r="A1537" s="101"/>
      <c r="B1537" s="101" t="n">
        <v>26</v>
      </c>
      <c r="C1537" s="101" t="n">
        <v>78</v>
      </c>
      <c r="D1537" s="101" t="n">
        <v>52</v>
      </c>
      <c r="E1537" s="101" t="n">
        <v>130</v>
      </c>
      <c r="F1537" s="101" t="s">
        <v>273</v>
      </c>
      <c r="G1537" s="101" t="str">
        <f aca="false">E1537&amp;""&amp;F1537</f>
        <v>130Te</v>
      </c>
      <c r="H1537" s="101" t="n">
        <v>-87352.947</v>
      </c>
      <c r="I1537" s="101" t="n">
        <v>8419.43</v>
      </c>
      <c r="J1537" s="101" t="n">
        <v>10012.58</v>
      </c>
      <c r="K1537" s="101" t="n">
        <v>14501.84</v>
      </c>
      <c r="L1537" s="101" t="n">
        <v>18568.87</v>
      </c>
      <c r="M1537" s="101" t="n">
        <v>-416.792</v>
      </c>
      <c r="N1537" s="101" t="n">
        <v>2527.51</v>
      </c>
      <c r="O1537" s="101" t="n">
        <v>-3762.58</v>
      </c>
      <c r="P1537" s="101" t="n">
        <v>-14034.82</v>
      </c>
      <c r="Q1537" s="101" t="n">
        <v>-6917.12</v>
      </c>
      <c r="R1537" s="101"/>
      <c r="S1537" s="101"/>
      <c r="T1537" s="101"/>
      <c r="U1537" s="101"/>
      <c r="V1537" s="101"/>
      <c r="W1537" s="101"/>
      <c r="X1537" s="101"/>
      <c r="Y1537" s="101"/>
      <c r="Z1537" s="101"/>
      <c r="AA1537" s="101"/>
    </row>
    <row r="1538" customFormat="false" ht="15.75" hidden="false" customHeight="true" outlineLevel="0" collapsed="false">
      <c r="A1538" s="101"/>
      <c r="B1538" s="101" t="n">
        <v>24</v>
      </c>
      <c r="C1538" s="101" t="n">
        <v>77</v>
      </c>
      <c r="D1538" s="101" t="n">
        <v>53</v>
      </c>
      <c r="E1538" s="101" t="n">
        <v>130</v>
      </c>
      <c r="F1538" s="101" t="s">
        <v>274</v>
      </c>
      <c r="G1538" s="101" t="str">
        <f aca="false">E1538&amp;""&amp;F1538</f>
        <v>130I</v>
      </c>
      <c r="H1538" s="101" t="n">
        <v>-86936.155</v>
      </c>
      <c r="I1538" s="101" t="n">
        <v>6500.33</v>
      </c>
      <c r="J1538" s="101" t="n">
        <v>7220.29</v>
      </c>
      <c r="K1538" s="101" t="n">
        <v>15340.08</v>
      </c>
      <c r="L1538" s="101" t="n">
        <v>16883.79</v>
      </c>
      <c r="M1538" s="101" t="n">
        <v>2944.307</v>
      </c>
      <c r="N1538" s="101" t="n">
        <v>-36.41</v>
      </c>
      <c r="O1538" s="101" t="n">
        <v>-2967.78</v>
      </c>
      <c r="P1538" s="101" t="n">
        <v>-9595.79</v>
      </c>
      <c r="Q1538" s="101" t="n">
        <v>-6311.42</v>
      </c>
      <c r="R1538" s="101"/>
      <c r="S1538" s="101"/>
      <c r="T1538" s="101"/>
      <c r="U1538" s="101"/>
      <c r="V1538" s="101"/>
      <c r="W1538" s="101"/>
      <c r="X1538" s="101"/>
      <c r="Y1538" s="101"/>
      <c r="Z1538" s="101"/>
      <c r="AA1538" s="101"/>
    </row>
    <row r="1539" customFormat="false" ht="15.75" hidden="false" customHeight="true" outlineLevel="0" collapsed="false">
      <c r="A1539" s="101"/>
      <c r="B1539" s="101" t="n">
        <v>22</v>
      </c>
      <c r="C1539" s="101" t="n">
        <v>76</v>
      </c>
      <c r="D1539" s="101" t="n">
        <v>54</v>
      </c>
      <c r="E1539" s="101" t="n">
        <v>130</v>
      </c>
      <c r="F1539" s="101" t="s">
        <v>275</v>
      </c>
      <c r="G1539" s="101" t="str">
        <f aca="false">E1539&amp;""&amp;F1539</f>
        <v>130Xe</v>
      </c>
      <c r="H1539" s="101" t="n">
        <v>-89880.462</v>
      </c>
      <c r="I1539" s="101" t="n">
        <v>9255.72</v>
      </c>
      <c r="J1539" s="101" t="n">
        <v>8662.29</v>
      </c>
      <c r="K1539" s="101" t="n">
        <v>16162.82</v>
      </c>
      <c r="L1539" s="101" t="n">
        <v>15464.66</v>
      </c>
      <c r="M1539" s="101" t="n">
        <v>-2980.719</v>
      </c>
      <c r="N1539" s="101" t="n">
        <v>-2618.73</v>
      </c>
      <c r="O1539" s="101" t="n">
        <v>-2240.05</v>
      </c>
      <c r="P1539" s="101" t="n">
        <v>-10164.6</v>
      </c>
      <c r="Q1539" s="101" t="n">
        <v>-10452.53</v>
      </c>
      <c r="R1539" s="101"/>
      <c r="S1539" s="101"/>
      <c r="T1539" s="101"/>
      <c r="U1539" s="101"/>
      <c r="V1539" s="101"/>
      <c r="W1539" s="101"/>
      <c r="X1539" s="101"/>
      <c r="Y1539" s="101"/>
      <c r="Z1539" s="101"/>
      <c r="AA1539" s="101"/>
    </row>
    <row r="1540" customFormat="false" ht="15.75" hidden="false" customHeight="true" outlineLevel="0" collapsed="false">
      <c r="A1540" s="101"/>
      <c r="B1540" s="101" t="n">
        <v>20</v>
      </c>
      <c r="C1540" s="101" t="n">
        <v>75</v>
      </c>
      <c r="D1540" s="101" t="n">
        <v>55</v>
      </c>
      <c r="E1540" s="101" t="n">
        <v>130</v>
      </c>
      <c r="F1540" s="101" t="s">
        <v>276</v>
      </c>
      <c r="G1540" s="101" t="str">
        <f aca="false">E1540&amp;""&amp;F1540</f>
        <v>130Cs</v>
      </c>
      <c r="H1540" s="101" t="n">
        <v>-86899.743</v>
      </c>
      <c r="I1540" s="101" t="n">
        <v>7471.81</v>
      </c>
      <c r="J1540" s="101" t="n">
        <v>5492.66</v>
      </c>
      <c r="K1540" s="101" t="n">
        <v>17110.81</v>
      </c>
      <c r="L1540" s="101" t="n">
        <v>13738.97</v>
      </c>
      <c r="M1540" s="101" t="n">
        <v>361.992</v>
      </c>
      <c r="N1540" s="101" t="n">
        <v>-5272.38</v>
      </c>
      <c r="O1540" s="101" t="n">
        <v>-1413.36</v>
      </c>
      <c r="P1540" s="101" t="n">
        <v>-5681.57</v>
      </c>
      <c r="Q1540" s="101" t="n">
        <v>-9907.77</v>
      </c>
      <c r="R1540" s="101"/>
      <c r="S1540" s="101"/>
      <c r="T1540" s="101"/>
      <c r="U1540" s="101"/>
      <c r="V1540" s="101"/>
      <c r="W1540" s="101"/>
      <c r="X1540" s="101"/>
      <c r="Y1540" s="101"/>
      <c r="Z1540" s="101"/>
      <c r="AA1540" s="101"/>
    </row>
    <row r="1541" customFormat="false" ht="15.75" hidden="false" customHeight="true" outlineLevel="0" collapsed="false">
      <c r="A1541" s="101"/>
      <c r="B1541" s="101" t="n">
        <v>18</v>
      </c>
      <c r="C1541" s="101" t="n">
        <v>74</v>
      </c>
      <c r="D1541" s="101" t="n">
        <v>56</v>
      </c>
      <c r="E1541" s="101" t="n">
        <v>130</v>
      </c>
      <c r="F1541" s="101" t="s">
        <v>277</v>
      </c>
      <c r="G1541" s="101" t="str">
        <f aca="false">E1541&amp;""&amp;F1541</f>
        <v>130Ba</v>
      </c>
      <c r="H1541" s="101" t="n">
        <v>-87261.734</v>
      </c>
      <c r="I1541" s="101" t="n">
        <v>10269.76</v>
      </c>
      <c r="J1541" s="101" t="n">
        <v>7051.45</v>
      </c>
      <c r="K1541" s="101" t="n">
        <v>18025.46</v>
      </c>
      <c r="L1541" s="101" t="n">
        <v>11979.4</v>
      </c>
      <c r="M1541" s="101" t="n">
        <v>-5634.369</v>
      </c>
      <c r="N1541" s="101" t="n">
        <v>-7838.83</v>
      </c>
      <c r="O1541" s="101" t="n">
        <v>-541.08</v>
      </c>
      <c r="P1541" s="101" t="n">
        <v>-5854.65</v>
      </c>
      <c r="Q1541" s="101" t="n">
        <v>-14008.44</v>
      </c>
      <c r="R1541" s="101"/>
      <c r="S1541" s="101"/>
      <c r="T1541" s="101"/>
      <c r="U1541" s="101"/>
      <c r="V1541" s="101"/>
      <c r="W1541" s="101"/>
      <c r="X1541" s="101"/>
      <c r="Y1541" s="101"/>
      <c r="Z1541" s="101"/>
      <c r="AA1541" s="101"/>
    </row>
    <row r="1542" customFormat="false" ht="15.75" hidden="false" customHeight="true" outlineLevel="0" collapsed="false">
      <c r="A1542" s="101"/>
      <c r="B1542" s="101" t="n">
        <v>16</v>
      </c>
      <c r="C1542" s="101" t="n">
        <v>73</v>
      </c>
      <c r="D1542" s="101" t="n">
        <v>57</v>
      </c>
      <c r="E1542" s="101" t="n">
        <v>130</v>
      </c>
      <c r="F1542" s="101" t="s">
        <v>278</v>
      </c>
      <c r="G1542" s="101" t="str">
        <f aca="false">E1542&amp;""&amp;F1542</f>
        <v>130La</v>
      </c>
      <c r="H1542" s="101" t="n">
        <v>-81627.365</v>
      </c>
      <c r="I1542" s="101" t="n">
        <v>8374.07</v>
      </c>
      <c r="J1542" s="101" t="n">
        <v>3853.05</v>
      </c>
      <c r="K1542" s="101" t="n">
        <v>19144.57</v>
      </c>
      <c r="L1542" s="101" t="n">
        <v>10273.74</v>
      </c>
      <c r="M1542" s="101" t="n">
        <v>-2204.461</v>
      </c>
      <c r="N1542" s="101" t="n">
        <v>-10451.91</v>
      </c>
      <c r="O1542" s="101" t="n">
        <v>298.17</v>
      </c>
      <c r="P1542" s="101" t="n">
        <v>-1417.08</v>
      </c>
      <c r="Q1542" s="101" t="n">
        <v>-13411.19</v>
      </c>
      <c r="R1542" s="101"/>
      <c r="S1542" s="101"/>
      <c r="T1542" s="101"/>
      <c r="U1542" s="101"/>
      <c r="V1542" s="101"/>
      <c r="W1542" s="101"/>
      <c r="X1542" s="101"/>
      <c r="Y1542" s="101"/>
      <c r="Z1542" s="101"/>
      <c r="AA1542" s="101"/>
    </row>
    <row r="1543" customFormat="false" ht="15.75" hidden="false" customHeight="true" outlineLevel="0" collapsed="false">
      <c r="A1543" s="101"/>
      <c r="B1543" s="101" t="n">
        <v>14</v>
      </c>
      <c r="C1543" s="101" t="n">
        <v>72</v>
      </c>
      <c r="D1543" s="101" t="n">
        <v>58</v>
      </c>
      <c r="E1543" s="101" t="n">
        <v>130</v>
      </c>
      <c r="F1543" s="101" t="s">
        <v>279</v>
      </c>
      <c r="G1543" s="101" t="str">
        <f aca="false">E1543&amp;""&amp;F1543</f>
        <v>130Ce</v>
      </c>
      <c r="H1543" s="101" t="n">
        <v>-79422.905</v>
      </c>
      <c r="I1543" s="101" t="n">
        <v>11206.73</v>
      </c>
      <c r="J1543" s="101" t="n">
        <v>5387.26</v>
      </c>
      <c r="K1543" s="101" t="n">
        <v>20031.62</v>
      </c>
      <c r="L1543" s="101" t="n">
        <v>8621.94</v>
      </c>
      <c r="M1543" s="101" t="n">
        <v>-8247.448</v>
      </c>
      <c r="N1543" s="101" t="n">
        <v>-12826.67</v>
      </c>
      <c r="O1543" s="101" t="n">
        <v>822.08</v>
      </c>
      <c r="P1543" s="101" t="n">
        <v>-1648.59</v>
      </c>
      <c r="Q1543" s="101" t="n">
        <v>-17720.66</v>
      </c>
      <c r="R1543" s="101"/>
      <c r="S1543" s="101"/>
      <c r="T1543" s="101"/>
      <c r="U1543" s="101"/>
      <c r="V1543" s="101"/>
      <c r="W1543" s="101"/>
      <c r="X1543" s="101"/>
      <c r="Y1543" s="101"/>
      <c r="Z1543" s="101"/>
      <c r="AA1543" s="101"/>
    </row>
    <row r="1544" customFormat="false" ht="15.75" hidden="false" customHeight="true" outlineLevel="0" collapsed="false">
      <c r="A1544" s="101"/>
      <c r="B1544" s="101" t="n">
        <v>12</v>
      </c>
      <c r="C1544" s="101" t="n">
        <v>71</v>
      </c>
      <c r="D1544" s="101" t="n">
        <v>59</v>
      </c>
      <c r="E1544" s="101" t="n">
        <v>130</v>
      </c>
      <c r="F1544" s="101" t="s">
        <v>280</v>
      </c>
      <c r="G1544" s="101" t="str">
        <f aca="false">E1544&amp;""&amp;F1544</f>
        <v>130Pr</v>
      </c>
      <c r="H1544" s="101" t="n">
        <v>-71175.457</v>
      </c>
      <c r="I1544" s="101" t="n">
        <v>9473.22</v>
      </c>
      <c r="J1544" s="101" t="n">
        <v>2176.93</v>
      </c>
      <c r="K1544" s="101" t="n">
        <v>20987.33</v>
      </c>
      <c r="L1544" s="101" t="n">
        <v>7127.97</v>
      </c>
      <c r="M1544" s="101" t="n">
        <v>-4579.225</v>
      </c>
      <c r="N1544" s="101" t="n">
        <v>-15780.01</v>
      </c>
      <c r="O1544" s="101" t="n">
        <v>1373.1</v>
      </c>
      <c r="P1544" s="101" t="n">
        <v>2860.19</v>
      </c>
      <c r="Q1544" s="101" t="n">
        <v>-16932.01</v>
      </c>
      <c r="R1544" s="101"/>
      <c r="S1544" s="101"/>
      <c r="T1544" s="101"/>
      <c r="U1544" s="101"/>
      <c r="V1544" s="101"/>
      <c r="W1544" s="101"/>
      <c r="X1544" s="101"/>
      <c r="Y1544" s="101"/>
      <c r="Z1544" s="101"/>
      <c r="AA1544" s="101"/>
    </row>
    <row r="1545" customFormat="false" ht="15.75" hidden="false" customHeight="true" outlineLevel="0" collapsed="false">
      <c r="A1545" s="101"/>
      <c r="B1545" s="101" t="n">
        <v>10</v>
      </c>
      <c r="C1545" s="101" t="n">
        <v>70</v>
      </c>
      <c r="D1545" s="101" t="n">
        <v>60</v>
      </c>
      <c r="E1545" s="101" t="n">
        <v>130</v>
      </c>
      <c r="F1545" s="101" t="s">
        <v>281</v>
      </c>
      <c r="G1545" s="101" t="str">
        <f aca="false">E1545&amp;""&amp;F1545</f>
        <v>130Nd</v>
      </c>
      <c r="H1545" s="101" t="n">
        <v>-66596.232</v>
      </c>
      <c r="I1545" s="101" t="n">
        <v>12353.01</v>
      </c>
      <c r="J1545" s="101" t="n">
        <v>4111.64</v>
      </c>
      <c r="K1545" s="101" t="n">
        <v>22425.01</v>
      </c>
      <c r="L1545" s="101" t="n">
        <v>5640.26</v>
      </c>
      <c r="M1545" s="101" t="n">
        <v>-11200.01</v>
      </c>
      <c r="N1545" s="101" t="n">
        <v>-19090.01</v>
      </c>
      <c r="O1545" s="101" t="n">
        <v>1799.41</v>
      </c>
      <c r="P1545" s="101" t="n">
        <v>2402.29</v>
      </c>
      <c r="Q1545" s="101" t="n">
        <v>-21787.01</v>
      </c>
      <c r="R1545" s="101"/>
      <c r="S1545" s="101"/>
      <c r="T1545" s="101"/>
      <c r="U1545" s="101"/>
      <c r="V1545" s="101"/>
      <c r="W1545" s="101"/>
      <c r="X1545" s="101"/>
      <c r="Y1545" s="101"/>
      <c r="Z1545" s="101"/>
      <c r="AA1545" s="101"/>
    </row>
    <row r="1546" customFormat="false" ht="15.75" hidden="false" customHeight="true" outlineLevel="0" collapsed="false">
      <c r="A1546" s="101"/>
      <c r="B1546" s="101" t="n">
        <v>8</v>
      </c>
      <c r="C1546" s="101" t="n">
        <v>69</v>
      </c>
      <c r="D1546" s="101" t="n">
        <v>61</v>
      </c>
      <c r="E1546" s="101" t="n">
        <v>130</v>
      </c>
      <c r="F1546" s="101" t="s">
        <v>282</v>
      </c>
      <c r="G1546" s="101" t="str">
        <f aca="false">E1546&amp;""&amp;F1546</f>
        <v>130Pm</v>
      </c>
      <c r="H1546" s="101" t="n">
        <v>-55396.01</v>
      </c>
      <c r="I1546" s="101" t="n">
        <v>10586.01</v>
      </c>
      <c r="J1546" s="101" t="n">
        <v>370.01</v>
      </c>
      <c r="K1546" s="101" t="n">
        <v>23753.01</v>
      </c>
      <c r="L1546" s="101" t="n">
        <v>3643.01</v>
      </c>
      <c r="M1546" s="101" t="n">
        <v>-7890.01</v>
      </c>
      <c r="N1546" s="101" t="n">
        <v>-21572.01</v>
      </c>
      <c r="O1546" s="101" t="n">
        <v>2503.01</v>
      </c>
      <c r="P1546" s="101" t="n">
        <v>7089.01</v>
      </c>
      <c r="Q1546" s="101" t="n">
        <v>-21326.01</v>
      </c>
      <c r="R1546" s="101"/>
      <c r="S1546" s="101"/>
      <c r="T1546" s="101"/>
      <c r="U1546" s="101"/>
      <c r="V1546" s="101"/>
      <c r="W1546" s="101"/>
      <c r="X1546" s="101"/>
      <c r="Y1546" s="101"/>
      <c r="Z1546" s="101"/>
      <c r="AA1546" s="101"/>
    </row>
    <row r="1547" customFormat="false" ht="15.75" hidden="false" customHeight="true" outlineLevel="0" collapsed="false">
      <c r="A1547" s="101"/>
      <c r="B1547" s="101" t="n">
        <v>6</v>
      </c>
      <c r="C1547" s="101" t="n">
        <v>68</v>
      </c>
      <c r="D1547" s="101" t="n">
        <v>62</v>
      </c>
      <c r="E1547" s="101" t="n">
        <v>130</v>
      </c>
      <c r="F1547" s="101" t="s">
        <v>283</v>
      </c>
      <c r="G1547" s="101" t="str">
        <f aca="false">E1547&amp;""&amp;F1547</f>
        <v>130Sm</v>
      </c>
      <c r="H1547" s="101" t="n">
        <v>-47506.01</v>
      </c>
      <c r="I1547" s="101" t="n">
        <v>13437.01</v>
      </c>
      <c r="J1547" s="101" t="n">
        <v>1914.01</v>
      </c>
      <c r="K1547" s="101" t="n">
        <v>24917.01</v>
      </c>
      <c r="L1547" s="101" t="n">
        <v>1770.01</v>
      </c>
      <c r="M1547" s="101" t="n">
        <v>-13682.01</v>
      </c>
      <c r="N1547" s="101"/>
      <c r="O1547" s="101" t="n">
        <v>3062.01</v>
      </c>
      <c r="P1547" s="101" t="n">
        <v>7520.01</v>
      </c>
      <c r="Q1547" s="101"/>
      <c r="R1547" s="101"/>
      <c r="S1547" s="101"/>
      <c r="T1547" s="101"/>
      <c r="U1547" s="101"/>
      <c r="V1547" s="101"/>
      <c r="W1547" s="101"/>
      <c r="X1547" s="101"/>
      <c r="Y1547" s="101"/>
      <c r="Z1547" s="101"/>
      <c r="AA1547" s="101"/>
    </row>
    <row r="1548" customFormat="false" ht="15.75" hidden="false" customHeight="true" outlineLevel="0" collapsed="false">
      <c r="A1548" s="101"/>
      <c r="B1548" s="101" t="n">
        <v>4</v>
      </c>
      <c r="C1548" s="101" t="n">
        <v>67</v>
      </c>
      <c r="D1548" s="101" t="n">
        <v>63</v>
      </c>
      <c r="E1548" s="101" t="n">
        <v>130</v>
      </c>
      <c r="F1548" s="101" t="s">
        <v>284</v>
      </c>
      <c r="G1548" s="101" t="str">
        <f aca="false">E1548&amp;""&amp;F1548</f>
        <v>130Eu</v>
      </c>
      <c r="H1548" s="101" t="n">
        <v>-33824.01</v>
      </c>
      <c r="I1548" s="101"/>
      <c r="J1548" s="101" t="n">
        <v>-1028</v>
      </c>
      <c r="K1548" s="101"/>
      <c r="L1548" s="101" t="n">
        <v>616.01</v>
      </c>
      <c r="M1548" s="101"/>
      <c r="N1548" s="101"/>
      <c r="O1548" s="101" t="n">
        <v>2949.01</v>
      </c>
      <c r="P1548" s="101" t="n">
        <v>11768.01</v>
      </c>
      <c r="Q1548" s="101"/>
      <c r="R1548" s="101"/>
      <c r="S1548" s="101"/>
      <c r="T1548" s="101"/>
      <c r="U1548" s="101"/>
      <c r="V1548" s="101"/>
      <c r="W1548" s="101"/>
      <c r="X1548" s="101"/>
      <c r="Y1548" s="101"/>
      <c r="Z1548" s="101"/>
      <c r="AA1548" s="101"/>
    </row>
    <row r="1549" customFormat="false" ht="15.75" hidden="false" customHeight="true" outlineLevel="0" collapsed="false">
      <c r="A1549" s="101"/>
      <c r="B1549" s="101" t="n">
        <v>35</v>
      </c>
      <c r="C1549" s="101" t="n">
        <v>83</v>
      </c>
      <c r="D1549" s="101" t="n">
        <v>48</v>
      </c>
      <c r="E1549" s="101" t="n">
        <v>131</v>
      </c>
      <c r="F1549" s="101" t="s">
        <v>270</v>
      </c>
      <c r="G1549" s="101" t="str">
        <f aca="false">E1549&amp;""&amp;F1549</f>
        <v>131Cd</v>
      </c>
      <c r="H1549" s="101" t="n">
        <v>-55331.01</v>
      </c>
      <c r="I1549" s="101" t="n">
        <v>1868.01</v>
      </c>
      <c r="J1549" s="101" t="n">
        <v>16700.01</v>
      </c>
      <c r="K1549" s="101" t="n">
        <v>7964.01</v>
      </c>
      <c r="L1549" s="101"/>
      <c r="M1549" s="101" t="n">
        <v>12695.01</v>
      </c>
      <c r="N1549" s="101" t="n">
        <v>21941.01</v>
      </c>
      <c r="O1549" s="101" t="n">
        <v>-10315.01</v>
      </c>
      <c r="P1549" s="101"/>
      <c r="Q1549" s="101" t="n">
        <v>6482.01</v>
      </c>
      <c r="R1549" s="101"/>
      <c r="S1549" s="101"/>
      <c r="T1549" s="101"/>
      <c r="U1549" s="101"/>
      <c r="V1549" s="101"/>
      <c r="W1549" s="101"/>
      <c r="X1549" s="101"/>
      <c r="Y1549" s="101"/>
      <c r="Z1549" s="101"/>
      <c r="AA1549" s="101"/>
    </row>
    <row r="1550" customFormat="false" ht="15.75" hidden="false" customHeight="true" outlineLevel="0" collapsed="false">
      <c r="A1550" s="101"/>
      <c r="B1550" s="101" t="n">
        <v>33</v>
      </c>
      <c r="C1550" s="101" t="n">
        <v>82</v>
      </c>
      <c r="D1550" s="101" t="n">
        <v>49</v>
      </c>
      <c r="E1550" s="101" t="n">
        <v>131</v>
      </c>
      <c r="F1550" s="101" t="s">
        <v>271</v>
      </c>
      <c r="G1550" s="101" t="str">
        <f aca="false">E1550&amp;""&amp;F1550</f>
        <v>131In</v>
      </c>
      <c r="H1550" s="101" t="n">
        <v>-68025.582</v>
      </c>
      <c r="I1550" s="101" t="n">
        <v>6213.04</v>
      </c>
      <c r="J1550" s="101" t="n">
        <v>13780.69</v>
      </c>
      <c r="K1550" s="101" t="n">
        <v>11330.32</v>
      </c>
      <c r="L1550" s="101" t="n">
        <v>30393.01</v>
      </c>
      <c r="M1550" s="101" t="n">
        <v>9246.546</v>
      </c>
      <c r="N1550" s="101" t="n">
        <v>13956.32</v>
      </c>
      <c r="O1550" s="101" t="n">
        <v>-11869.01</v>
      </c>
      <c r="P1550" s="101" t="n">
        <v>-29395.01</v>
      </c>
      <c r="Q1550" s="101" t="n">
        <v>4035.96</v>
      </c>
      <c r="R1550" s="101"/>
      <c r="S1550" s="101"/>
      <c r="T1550" s="101"/>
      <c r="U1550" s="101"/>
      <c r="V1550" s="101"/>
      <c r="W1550" s="101"/>
      <c r="X1550" s="101"/>
      <c r="Y1550" s="101"/>
      <c r="Z1550" s="101"/>
      <c r="AA1550" s="101"/>
    </row>
    <row r="1551" customFormat="false" ht="15.75" hidden="false" customHeight="true" outlineLevel="0" collapsed="false">
      <c r="A1551" s="101"/>
      <c r="B1551" s="101" t="n">
        <v>31</v>
      </c>
      <c r="C1551" s="101" t="n">
        <v>81</v>
      </c>
      <c r="D1551" s="101" t="n">
        <v>50</v>
      </c>
      <c r="E1551" s="101" t="n">
        <v>131</v>
      </c>
      <c r="F1551" s="101" t="s">
        <v>214</v>
      </c>
      <c r="G1551" s="101" t="str">
        <f aca="false">E1551&amp;""&amp;F1551</f>
        <v>131Sn</v>
      </c>
      <c r="H1551" s="101" t="n">
        <v>-77272.128</v>
      </c>
      <c r="I1551" s="101" t="n">
        <v>5210.58</v>
      </c>
      <c r="J1551" s="101" t="n">
        <v>14677.24</v>
      </c>
      <c r="K1551" s="101" t="n">
        <v>12807.66</v>
      </c>
      <c r="L1551" s="101" t="n">
        <v>28341.01</v>
      </c>
      <c r="M1551" s="101" t="n">
        <v>4709.778</v>
      </c>
      <c r="N1551" s="101" t="n">
        <v>7938.88</v>
      </c>
      <c r="O1551" s="101" t="n">
        <v>-11206.53</v>
      </c>
      <c r="P1551" s="101" t="n">
        <v>-23027.24</v>
      </c>
      <c r="Q1551" s="101" t="n">
        <v>-3057.18</v>
      </c>
      <c r="R1551" s="101"/>
      <c r="S1551" s="101"/>
      <c r="T1551" s="101"/>
      <c r="U1551" s="101"/>
      <c r="V1551" s="101"/>
      <c r="W1551" s="101"/>
      <c r="X1551" s="101"/>
      <c r="Y1551" s="101"/>
      <c r="Z1551" s="101"/>
      <c r="AA1551" s="101"/>
    </row>
    <row r="1552" customFormat="false" ht="15.75" hidden="false" customHeight="true" outlineLevel="0" collapsed="false">
      <c r="A1552" s="101"/>
      <c r="B1552" s="101" t="n">
        <v>29</v>
      </c>
      <c r="C1552" s="101" t="n">
        <v>80</v>
      </c>
      <c r="D1552" s="101" t="n">
        <v>51</v>
      </c>
      <c r="E1552" s="101" t="n">
        <v>131</v>
      </c>
      <c r="F1552" s="101" t="s">
        <v>272</v>
      </c>
      <c r="G1552" s="101" t="str">
        <f aca="false">E1552&amp;""&amp;F1552</f>
        <v>131Sb</v>
      </c>
      <c r="H1552" s="101" t="n">
        <v>-81981.906</v>
      </c>
      <c r="I1552" s="101" t="n">
        <v>7766.96</v>
      </c>
      <c r="J1552" s="101" t="n">
        <v>9138.02</v>
      </c>
      <c r="K1552" s="101" t="n">
        <v>13495.2</v>
      </c>
      <c r="L1552" s="101" t="n">
        <v>23721.95</v>
      </c>
      <c r="M1552" s="101" t="n">
        <v>3229.104</v>
      </c>
      <c r="N1552" s="101" t="n">
        <v>5460.88</v>
      </c>
      <c r="O1552" s="101" t="n">
        <v>-7508.52</v>
      </c>
      <c r="P1552" s="101" t="n">
        <v>-19387.02</v>
      </c>
      <c r="Q1552" s="101" t="n">
        <v>-2700.28</v>
      </c>
      <c r="R1552" s="101"/>
      <c r="S1552" s="101"/>
      <c r="T1552" s="101"/>
      <c r="U1552" s="101"/>
      <c r="V1552" s="101"/>
      <c r="W1552" s="101"/>
      <c r="X1552" s="101"/>
      <c r="Y1552" s="101"/>
      <c r="Z1552" s="101"/>
      <c r="AA1552" s="101"/>
    </row>
    <row r="1553" customFormat="false" ht="15.75" hidden="false" customHeight="true" outlineLevel="0" collapsed="false">
      <c r="A1553" s="101"/>
      <c r="B1553" s="101" t="n">
        <v>27</v>
      </c>
      <c r="C1553" s="101" t="n">
        <v>79</v>
      </c>
      <c r="D1553" s="101" t="n">
        <v>52</v>
      </c>
      <c r="E1553" s="101" t="n">
        <v>131</v>
      </c>
      <c r="F1553" s="101" t="s">
        <v>273</v>
      </c>
      <c r="G1553" s="101" t="str">
        <f aca="false">E1553&amp;""&amp;F1553</f>
        <v>131Te</v>
      </c>
      <c r="H1553" s="101" t="n">
        <v>-85211.01</v>
      </c>
      <c r="I1553" s="101" t="n">
        <v>5929.38</v>
      </c>
      <c r="J1553" s="101" t="n">
        <v>10213.71</v>
      </c>
      <c r="K1553" s="101" t="n">
        <v>14348.81</v>
      </c>
      <c r="L1553" s="101" t="n">
        <v>19181.85</v>
      </c>
      <c r="M1553" s="101" t="n">
        <v>2231.774</v>
      </c>
      <c r="N1553" s="101" t="n">
        <v>3202.62</v>
      </c>
      <c r="O1553" s="101" t="n">
        <v>-4164.7</v>
      </c>
      <c r="P1553" s="101" t="n">
        <v>-12367.12</v>
      </c>
      <c r="Q1553" s="101" t="n">
        <v>-6346.17</v>
      </c>
      <c r="R1553" s="101"/>
      <c r="S1553" s="101"/>
      <c r="T1553" s="101"/>
      <c r="U1553" s="101"/>
      <c r="V1553" s="101"/>
      <c r="W1553" s="101"/>
      <c r="X1553" s="101"/>
      <c r="Y1553" s="101"/>
      <c r="Z1553" s="101"/>
      <c r="AA1553" s="101"/>
    </row>
    <row r="1554" customFormat="false" ht="15.75" hidden="false" customHeight="true" outlineLevel="0" collapsed="false">
      <c r="A1554" s="101"/>
      <c r="B1554" s="101" t="n">
        <v>25</v>
      </c>
      <c r="C1554" s="101" t="n">
        <v>78</v>
      </c>
      <c r="D1554" s="101" t="n">
        <v>53</v>
      </c>
      <c r="E1554" s="101" t="n">
        <v>131</v>
      </c>
      <c r="F1554" s="101" t="s">
        <v>274</v>
      </c>
      <c r="G1554" s="101" t="str">
        <f aca="false">E1554&amp;""&amp;F1554</f>
        <v>131I</v>
      </c>
      <c r="H1554" s="101" t="n">
        <v>-87442.784</v>
      </c>
      <c r="I1554" s="101" t="n">
        <v>8577.95</v>
      </c>
      <c r="J1554" s="101" t="n">
        <v>7378.81</v>
      </c>
      <c r="K1554" s="101" t="n">
        <v>15078.28</v>
      </c>
      <c r="L1554" s="101" t="n">
        <v>17391.39</v>
      </c>
      <c r="M1554" s="101" t="n">
        <v>970.848</v>
      </c>
      <c r="N1554" s="101" t="n">
        <v>616.1</v>
      </c>
      <c r="O1554" s="101" t="n">
        <v>-3168.22</v>
      </c>
      <c r="P1554" s="101" t="n">
        <v>-12445.49</v>
      </c>
      <c r="Q1554" s="101" t="n">
        <v>-5633.64</v>
      </c>
      <c r="R1554" s="101"/>
      <c r="S1554" s="101"/>
      <c r="T1554" s="101"/>
      <c r="U1554" s="101"/>
      <c r="V1554" s="101"/>
      <c r="W1554" s="101"/>
      <c r="X1554" s="101"/>
      <c r="Y1554" s="101"/>
      <c r="Z1554" s="101"/>
      <c r="AA1554" s="101"/>
    </row>
    <row r="1555" customFormat="false" ht="15.75" hidden="false" customHeight="true" outlineLevel="0" collapsed="false">
      <c r="A1555" s="101"/>
      <c r="B1555" s="101" t="n">
        <v>23</v>
      </c>
      <c r="C1555" s="101" t="n">
        <v>77</v>
      </c>
      <c r="D1555" s="101" t="n">
        <v>54</v>
      </c>
      <c r="E1555" s="101" t="n">
        <v>131</v>
      </c>
      <c r="F1555" s="101" t="s">
        <v>275</v>
      </c>
      <c r="G1555" s="101" t="str">
        <f aca="false">E1555&amp;""&amp;F1555</f>
        <v>131Xe</v>
      </c>
      <c r="H1555" s="101" t="n">
        <v>-88413.631</v>
      </c>
      <c r="I1555" s="101" t="n">
        <v>6604.49</v>
      </c>
      <c r="J1555" s="101" t="n">
        <v>8766.45</v>
      </c>
      <c r="K1555" s="101" t="n">
        <v>15860.21</v>
      </c>
      <c r="L1555" s="101" t="n">
        <v>15986.74</v>
      </c>
      <c r="M1555" s="101" t="n">
        <v>-354.752</v>
      </c>
      <c r="N1555" s="101" t="n">
        <v>-1729.71</v>
      </c>
      <c r="O1555" s="101" t="n">
        <v>-2556.89</v>
      </c>
      <c r="P1555" s="101" t="n">
        <v>-8349.66</v>
      </c>
      <c r="Q1555" s="101" t="n">
        <v>-9585.21</v>
      </c>
      <c r="R1555" s="101"/>
      <c r="S1555" s="101"/>
      <c r="T1555" s="101"/>
      <c r="U1555" s="101"/>
      <c r="V1555" s="101"/>
      <c r="W1555" s="101"/>
      <c r="X1555" s="101"/>
      <c r="Y1555" s="101"/>
      <c r="Z1555" s="101"/>
      <c r="AA1555" s="101"/>
    </row>
    <row r="1556" customFormat="false" ht="15.75" hidden="false" customHeight="true" outlineLevel="0" collapsed="false">
      <c r="A1556" s="101"/>
      <c r="B1556" s="101" t="n">
        <v>21</v>
      </c>
      <c r="C1556" s="101" t="n">
        <v>76</v>
      </c>
      <c r="D1556" s="101" t="n">
        <v>55</v>
      </c>
      <c r="E1556" s="101" t="n">
        <v>131</v>
      </c>
      <c r="F1556" s="101" t="s">
        <v>276</v>
      </c>
      <c r="G1556" s="101" t="str">
        <f aca="false">E1556&amp;""&amp;F1556</f>
        <v>131Cs</v>
      </c>
      <c r="H1556" s="101" t="n">
        <v>-88058.879</v>
      </c>
      <c r="I1556" s="101" t="n">
        <v>9230.45</v>
      </c>
      <c r="J1556" s="101" t="n">
        <v>5467.39</v>
      </c>
      <c r="K1556" s="101" t="n">
        <v>16702.26</v>
      </c>
      <c r="L1556" s="101" t="n">
        <v>14129.68</v>
      </c>
      <c r="M1556" s="101" t="n">
        <v>-1374.958</v>
      </c>
      <c r="N1556" s="101" t="n">
        <v>-4289.62</v>
      </c>
      <c r="O1556" s="101" t="n">
        <v>-1499.9</v>
      </c>
      <c r="P1556" s="101" t="n">
        <v>-8411.7</v>
      </c>
      <c r="Q1556" s="101" t="n">
        <v>-8868.46</v>
      </c>
      <c r="R1556" s="101"/>
      <c r="S1556" s="101"/>
      <c r="T1556" s="101"/>
      <c r="U1556" s="101"/>
      <c r="V1556" s="101"/>
      <c r="W1556" s="101"/>
      <c r="X1556" s="101"/>
      <c r="Y1556" s="101"/>
      <c r="Z1556" s="101"/>
      <c r="AA1556" s="101"/>
    </row>
    <row r="1557" customFormat="false" ht="15.75" hidden="false" customHeight="true" outlineLevel="0" collapsed="false">
      <c r="A1557" s="101"/>
      <c r="B1557" s="101" t="n">
        <v>19</v>
      </c>
      <c r="C1557" s="101" t="n">
        <v>75</v>
      </c>
      <c r="D1557" s="101" t="n">
        <v>56</v>
      </c>
      <c r="E1557" s="101" t="n">
        <v>131</v>
      </c>
      <c r="F1557" s="101" t="s">
        <v>277</v>
      </c>
      <c r="G1557" s="101" t="str">
        <f aca="false">E1557&amp;""&amp;F1557</f>
        <v>131Ba</v>
      </c>
      <c r="H1557" s="101" t="n">
        <v>-86683.922</v>
      </c>
      <c r="I1557" s="101" t="n">
        <v>7493.5</v>
      </c>
      <c r="J1557" s="101" t="n">
        <v>7073.15</v>
      </c>
      <c r="K1557" s="101" t="n">
        <v>17763.27</v>
      </c>
      <c r="L1557" s="101" t="n">
        <v>12565.81</v>
      </c>
      <c r="M1557" s="101" t="n">
        <v>-2914.666</v>
      </c>
      <c r="N1557" s="101" t="n">
        <v>-6975.48</v>
      </c>
      <c r="O1557" s="101" t="n">
        <v>-787.29</v>
      </c>
      <c r="P1557" s="101" t="n">
        <v>-4092.43</v>
      </c>
      <c r="Q1557" s="101" t="n">
        <v>-13127.87</v>
      </c>
      <c r="R1557" s="101"/>
      <c r="S1557" s="101"/>
      <c r="T1557" s="101"/>
      <c r="U1557" s="101"/>
      <c r="V1557" s="101"/>
      <c r="W1557" s="101"/>
      <c r="X1557" s="101"/>
      <c r="Y1557" s="101"/>
      <c r="Z1557" s="101"/>
      <c r="AA1557" s="101"/>
    </row>
    <row r="1558" customFormat="false" ht="15.75" hidden="false" customHeight="true" outlineLevel="0" collapsed="false">
      <c r="A1558" s="101"/>
      <c r="B1558" s="101" t="n">
        <v>17</v>
      </c>
      <c r="C1558" s="101" t="n">
        <v>74</v>
      </c>
      <c r="D1558" s="101" t="n">
        <v>57</v>
      </c>
      <c r="E1558" s="101" t="n">
        <v>131</v>
      </c>
      <c r="F1558" s="101" t="s">
        <v>278</v>
      </c>
      <c r="G1558" s="101" t="str">
        <f aca="false">E1558&amp;""&amp;F1558</f>
        <v>131La</v>
      </c>
      <c r="H1558" s="101" t="n">
        <v>-83769.256</v>
      </c>
      <c r="I1558" s="101" t="n">
        <v>10213.21</v>
      </c>
      <c r="J1558" s="101" t="n">
        <v>3796.49</v>
      </c>
      <c r="K1558" s="101" t="n">
        <v>18587.28</v>
      </c>
      <c r="L1558" s="101" t="n">
        <v>10847.94</v>
      </c>
      <c r="M1558" s="101" t="n">
        <v>-4060.816</v>
      </c>
      <c r="N1558" s="101" t="n">
        <v>-9468.6</v>
      </c>
      <c r="O1558" s="101" t="n">
        <v>45.98</v>
      </c>
      <c r="P1558" s="101" t="n">
        <v>-4158.48</v>
      </c>
      <c r="Q1558" s="101" t="n">
        <v>-12417.67</v>
      </c>
      <c r="R1558" s="101"/>
      <c r="S1558" s="101"/>
      <c r="T1558" s="101"/>
      <c r="U1558" s="101"/>
      <c r="V1558" s="101"/>
      <c r="W1558" s="101"/>
      <c r="X1558" s="101"/>
      <c r="Y1558" s="101"/>
      <c r="Z1558" s="101"/>
      <c r="AA1558" s="101"/>
    </row>
    <row r="1559" customFormat="false" ht="15.75" hidden="false" customHeight="true" outlineLevel="0" collapsed="false">
      <c r="A1559" s="101"/>
      <c r="B1559" s="101" t="n">
        <v>15</v>
      </c>
      <c r="C1559" s="101" t="n">
        <v>73</v>
      </c>
      <c r="D1559" s="101" t="n">
        <v>58</v>
      </c>
      <c r="E1559" s="101" t="n">
        <v>131</v>
      </c>
      <c r="F1559" s="101" t="s">
        <v>279</v>
      </c>
      <c r="G1559" s="101" t="str">
        <f aca="false">E1559&amp;""&amp;F1559</f>
        <v>131Ce</v>
      </c>
      <c r="H1559" s="101" t="n">
        <v>-79708.439</v>
      </c>
      <c r="I1559" s="101" t="n">
        <v>8356.85</v>
      </c>
      <c r="J1559" s="101" t="n">
        <v>5370.04</v>
      </c>
      <c r="K1559" s="101" t="n">
        <v>19563.58</v>
      </c>
      <c r="L1559" s="101" t="n">
        <v>9223.09</v>
      </c>
      <c r="M1559" s="101" t="n">
        <v>-5407.784</v>
      </c>
      <c r="N1559" s="101" t="n">
        <v>-11940.41</v>
      </c>
      <c r="O1559" s="101" t="n">
        <v>684.59</v>
      </c>
      <c r="P1559" s="101" t="n">
        <v>264.32</v>
      </c>
      <c r="Q1559" s="101" t="n">
        <v>-16604.3</v>
      </c>
      <c r="R1559" s="101"/>
      <c r="S1559" s="101"/>
      <c r="T1559" s="101"/>
      <c r="U1559" s="101"/>
      <c r="V1559" s="101"/>
      <c r="W1559" s="101"/>
      <c r="X1559" s="101"/>
      <c r="Y1559" s="101"/>
      <c r="Z1559" s="101"/>
      <c r="AA1559" s="101"/>
    </row>
    <row r="1560" customFormat="false" ht="15.75" hidden="false" customHeight="true" outlineLevel="0" collapsed="false">
      <c r="A1560" s="101"/>
      <c r="B1560" s="101" t="n">
        <v>13</v>
      </c>
      <c r="C1560" s="101" t="n">
        <v>72</v>
      </c>
      <c r="D1560" s="101" t="n">
        <v>59</v>
      </c>
      <c r="E1560" s="101" t="n">
        <v>131</v>
      </c>
      <c r="F1560" s="101" t="s">
        <v>280</v>
      </c>
      <c r="G1560" s="101" t="str">
        <f aca="false">E1560&amp;""&amp;F1560</f>
        <v>131Pr</v>
      </c>
      <c r="H1560" s="101" t="n">
        <v>-74300.656</v>
      </c>
      <c r="I1560" s="101" t="n">
        <v>11196.52</v>
      </c>
      <c r="J1560" s="101" t="n">
        <v>2166.72</v>
      </c>
      <c r="K1560" s="101" t="n">
        <v>20669.73</v>
      </c>
      <c r="L1560" s="101" t="n">
        <v>7553.98</v>
      </c>
      <c r="M1560" s="101" t="n">
        <v>-6532.623</v>
      </c>
      <c r="N1560" s="101" t="n">
        <v>-14378.01</v>
      </c>
      <c r="O1560" s="101" t="n">
        <v>1170.54</v>
      </c>
      <c r="P1560" s="101" t="n">
        <v>37.74</v>
      </c>
      <c r="Q1560" s="101" t="n">
        <v>-15775.74</v>
      </c>
      <c r="R1560" s="101"/>
      <c r="S1560" s="101"/>
      <c r="T1560" s="101"/>
      <c r="U1560" s="101"/>
      <c r="V1560" s="101"/>
      <c r="W1560" s="101"/>
      <c r="X1560" s="101"/>
      <c r="Y1560" s="101"/>
      <c r="Z1560" s="101"/>
      <c r="AA1560" s="101"/>
    </row>
    <row r="1561" customFormat="false" ht="15.75" hidden="false" customHeight="true" outlineLevel="0" collapsed="false">
      <c r="A1561" s="101"/>
      <c r="B1561" s="101" t="n">
        <v>11</v>
      </c>
      <c r="C1561" s="101" t="n">
        <v>71</v>
      </c>
      <c r="D1561" s="101" t="n">
        <v>60</v>
      </c>
      <c r="E1561" s="101" t="n">
        <v>131</v>
      </c>
      <c r="F1561" s="101" t="s">
        <v>281</v>
      </c>
      <c r="G1561" s="101" t="str">
        <f aca="false">E1561&amp;""&amp;F1561</f>
        <v>131Nd</v>
      </c>
      <c r="H1561" s="101" t="n">
        <v>-67768.033</v>
      </c>
      <c r="I1561" s="101" t="n">
        <v>9243.12</v>
      </c>
      <c r="J1561" s="101" t="n">
        <v>3881.55</v>
      </c>
      <c r="K1561" s="101" t="n">
        <v>21596.01</v>
      </c>
      <c r="L1561" s="101" t="n">
        <v>6058.48</v>
      </c>
      <c r="M1561" s="101" t="n">
        <v>-7845.01</v>
      </c>
      <c r="N1561" s="101" t="n">
        <v>-17635.01</v>
      </c>
      <c r="O1561" s="101" t="n">
        <v>1786.39</v>
      </c>
      <c r="P1561" s="101" t="n">
        <v>4365.9</v>
      </c>
      <c r="Q1561" s="101" t="n">
        <v>-20443.01</v>
      </c>
      <c r="R1561" s="101"/>
      <c r="S1561" s="101"/>
      <c r="T1561" s="101"/>
      <c r="U1561" s="101"/>
      <c r="V1561" s="101"/>
      <c r="W1561" s="101"/>
      <c r="X1561" s="101"/>
      <c r="Y1561" s="101"/>
      <c r="Z1561" s="101"/>
      <c r="AA1561" s="101"/>
    </row>
    <row r="1562" customFormat="false" ht="15.75" hidden="false" customHeight="true" outlineLevel="0" collapsed="false">
      <c r="A1562" s="101"/>
      <c r="B1562" s="101" t="n">
        <v>9</v>
      </c>
      <c r="C1562" s="101" t="n">
        <v>70</v>
      </c>
      <c r="D1562" s="101" t="n">
        <v>61</v>
      </c>
      <c r="E1562" s="101" t="n">
        <v>131</v>
      </c>
      <c r="F1562" s="101" t="s">
        <v>282</v>
      </c>
      <c r="G1562" s="101" t="str">
        <f aca="false">E1562&amp;""&amp;F1562</f>
        <v>131Pm</v>
      </c>
      <c r="H1562" s="101" t="n">
        <v>-59923.01</v>
      </c>
      <c r="I1562" s="101" t="n">
        <v>12598.01</v>
      </c>
      <c r="J1562" s="101" t="n">
        <v>616.01</v>
      </c>
      <c r="K1562" s="101" t="n">
        <v>23185.01</v>
      </c>
      <c r="L1562" s="101" t="n">
        <v>4727.01</v>
      </c>
      <c r="M1562" s="101" t="n">
        <v>-9790.01</v>
      </c>
      <c r="N1562" s="101" t="n">
        <v>-20653.01</v>
      </c>
      <c r="O1562" s="101" t="n">
        <v>2195.01</v>
      </c>
      <c r="P1562" s="101" t="n">
        <v>3963.01</v>
      </c>
      <c r="Q1562" s="101" t="n">
        <v>-20488.01</v>
      </c>
      <c r="R1562" s="101"/>
      <c r="S1562" s="101"/>
      <c r="T1562" s="101"/>
      <c r="U1562" s="101"/>
      <c r="V1562" s="101"/>
      <c r="W1562" s="101"/>
      <c r="X1562" s="101"/>
      <c r="Y1562" s="101"/>
      <c r="Z1562" s="101"/>
      <c r="AA1562" s="101"/>
    </row>
    <row r="1563" customFormat="false" ht="15.75" hidden="false" customHeight="true" outlineLevel="0" collapsed="false">
      <c r="A1563" s="101"/>
      <c r="B1563" s="101" t="n">
        <v>7</v>
      </c>
      <c r="C1563" s="101" t="n">
        <v>69</v>
      </c>
      <c r="D1563" s="101" t="n">
        <v>62</v>
      </c>
      <c r="E1563" s="101" t="n">
        <v>131</v>
      </c>
      <c r="F1563" s="101" t="s">
        <v>283</v>
      </c>
      <c r="G1563" s="101" t="str">
        <f aca="false">E1563&amp;""&amp;F1563</f>
        <v>131Sm</v>
      </c>
      <c r="H1563" s="101" t="n">
        <v>-50133.01</v>
      </c>
      <c r="I1563" s="101" t="n">
        <v>10698.01</v>
      </c>
      <c r="J1563" s="101" t="n">
        <v>2026.01</v>
      </c>
      <c r="K1563" s="101" t="n">
        <v>24135.01</v>
      </c>
      <c r="L1563" s="101" t="n">
        <v>2396.01</v>
      </c>
      <c r="M1563" s="101" t="n">
        <v>-10863.01</v>
      </c>
      <c r="N1563" s="101"/>
      <c r="O1563" s="101" t="n">
        <v>2978.01</v>
      </c>
      <c r="P1563" s="101" t="n">
        <v>9174.01</v>
      </c>
      <c r="Q1563" s="101" t="n">
        <v>-24381.01</v>
      </c>
      <c r="R1563" s="101"/>
      <c r="S1563" s="101"/>
      <c r="T1563" s="101"/>
      <c r="U1563" s="101"/>
      <c r="V1563" s="101"/>
      <c r="W1563" s="101"/>
      <c r="X1563" s="101"/>
      <c r="Y1563" s="101"/>
      <c r="Z1563" s="101"/>
      <c r="AA1563" s="101"/>
    </row>
    <row r="1564" customFormat="false" ht="15.75" hidden="false" customHeight="true" outlineLevel="0" collapsed="false">
      <c r="A1564" s="101"/>
      <c r="B1564" s="101" t="n">
        <v>5</v>
      </c>
      <c r="C1564" s="101" t="n">
        <v>68</v>
      </c>
      <c r="D1564" s="101" t="n">
        <v>63</v>
      </c>
      <c r="E1564" s="101" t="n">
        <v>131</v>
      </c>
      <c r="F1564" s="101" t="s">
        <v>284</v>
      </c>
      <c r="G1564" s="101" t="str">
        <f aca="false">E1564&amp;""&amp;F1564</f>
        <v>131Eu</v>
      </c>
      <c r="H1564" s="101" t="n">
        <v>-39270.01</v>
      </c>
      <c r="I1564" s="101" t="n">
        <v>13518.01</v>
      </c>
      <c r="J1564" s="101" t="n">
        <v>-947.09</v>
      </c>
      <c r="K1564" s="101"/>
      <c r="L1564" s="101" t="n">
        <v>967.01</v>
      </c>
      <c r="M1564" s="101"/>
      <c r="N1564" s="101"/>
      <c r="O1564" s="101" t="n">
        <v>3091.01</v>
      </c>
      <c r="P1564" s="101" t="n">
        <v>8837.01</v>
      </c>
      <c r="Q1564" s="101"/>
      <c r="R1564" s="101"/>
      <c r="S1564" s="101"/>
      <c r="T1564" s="101"/>
      <c r="U1564" s="101"/>
      <c r="V1564" s="101"/>
      <c r="W1564" s="101"/>
      <c r="X1564" s="101"/>
      <c r="Y1564" s="101"/>
      <c r="Z1564" s="101"/>
      <c r="AA1564" s="101"/>
    </row>
    <row r="1565" customFormat="false" ht="15.75" hidden="false" customHeight="true" outlineLevel="0" collapsed="false">
      <c r="A1565" s="101"/>
      <c r="B1565" s="101" t="n">
        <v>36</v>
      </c>
      <c r="C1565" s="101" t="n">
        <v>84</v>
      </c>
      <c r="D1565" s="101" t="n">
        <v>48</v>
      </c>
      <c r="E1565" s="101" t="n">
        <v>132</v>
      </c>
      <c r="F1565" s="101" t="s">
        <v>270</v>
      </c>
      <c r="G1565" s="101" t="str">
        <f aca="false">E1565&amp;""&amp;F1565</f>
        <v>132Cd</v>
      </c>
      <c r="H1565" s="101" t="n">
        <v>-50263.01</v>
      </c>
      <c r="I1565" s="101" t="n">
        <v>3004.01</v>
      </c>
      <c r="J1565" s="101"/>
      <c r="K1565" s="101" t="n">
        <v>4872.01</v>
      </c>
      <c r="L1565" s="101"/>
      <c r="M1565" s="101" t="n">
        <v>12145.01</v>
      </c>
      <c r="N1565" s="101" t="n">
        <v>26280.01</v>
      </c>
      <c r="O1565" s="101" t="n">
        <v>-7818.01</v>
      </c>
      <c r="P1565" s="101"/>
      <c r="Q1565" s="101" t="n">
        <v>9691.01</v>
      </c>
      <c r="R1565" s="101"/>
      <c r="S1565" s="101"/>
      <c r="T1565" s="101"/>
      <c r="U1565" s="101"/>
      <c r="V1565" s="101"/>
      <c r="W1565" s="101"/>
      <c r="X1565" s="101"/>
      <c r="Y1565" s="101"/>
      <c r="Z1565" s="101"/>
      <c r="AA1565" s="101"/>
    </row>
    <row r="1566" customFormat="false" ht="15.75" hidden="false" customHeight="true" outlineLevel="0" collapsed="false">
      <c r="A1566" s="101"/>
      <c r="B1566" s="101" t="n">
        <v>34</v>
      </c>
      <c r="C1566" s="101" t="n">
        <v>83</v>
      </c>
      <c r="D1566" s="101" t="n">
        <v>49</v>
      </c>
      <c r="E1566" s="101" t="n">
        <v>132</v>
      </c>
      <c r="F1566" s="101" t="s">
        <v>271</v>
      </c>
      <c r="G1566" s="101" t="str">
        <f aca="false">E1566&amp;""&amp;F1566</f>
        <v>132In</v>
      </c>
      <c r="H1566" s="101" t="n">
        <v>-62408.912</v>
      </c>
      <c r="I1566" s="101" t="n">
        <v>2454.65</v>
      </c>
      <c r="J1566" s="101" t="n">
        <v>14367.01</v>
      </c>
      <c r="K1566" s="101" t="n">
        <v>8667.69</v>
      </c>
      <c r="L1566" s="101" t="n">
        <v>31067.01</v>
      </c>
      <c r="M1566" s="101" t="n">
        <v>14135</v>
      </c>
      <c r="N1566" s="101" t="n">
        <v>17226.66</v>
      </c>
      <c r="O1566" s="101" t="n">
        <v>-9932.01</v>
      </c>
      <c r="P1566" s="101"/>
      <c r="Q1566" s="101" t="n">
        <v>6791.9</v>
      </c>
      <c r="R1566" s="101"/>
      <c r="S1566" s="101"/>
      <c r="T1566" s="101"/>
      <c r="U1566" s="101"/>
      <c r="V1566" s="101"/>
      <c r="W1566" s="101"/>
      <c r="X1566" s="101"/>
      <c r="Y1566" s="101"/>
      <c r="Z1566" s="101"/>
      <c r="AA1566" s="101"/>
    </row>
    <row r="1567" customFormat="false" ht="15.75" hidden="false" customHeight="true" outlineLevel="0" collapsed="false">
      <c r="A1567" s="101"/>
      <c r="B1567" s="101" t="n">
        <v>32</v>
      </c>
      <c r="C1567" s="101" t="n">
        <v>82</v>
      </c>
      <c r="D1567" s="101" t="n">
        <v>50</v>
      </c>
      <c r="E1567" s="101" t="n">
        <v>132</v>
      </c>
      <c r="F1567" s="101" t="s">
        <v>214</v>
      </c>
      <c r="G1567" s="101" t="str">
        <f aca="false">E1567&amp;""&amp;F1567</f>
        <v>132Sn</v>
      </c>
      <c r="H1567" s="101" t="n">
        <v>-76543.912</v>
      </c>
      <c r="I1567" s="101" t="n">
        <v>7343.1</v>
      </c>
      <c r="J1567" s="101" t="n">
        <v>15807.3</v>
      </c>
      <c r="K1567" s="101" t="n">
        <v>12553.69</v>
      </c>
      <c r="L1567" s="101" t="n">
        <v>29587.99</v>
      </c>
      <c r="M1567" s="101" t="n">
        <v>3091.66</v>
      </c>
      <c r="N1567" s="101" t="n">
        <v>8644.27</v>
      </c>
      <c r="O1567" s="101" t="n">
        <v>-11726.94</v>
      </c>
      <c r="P1567" s="101" t="n">
        <v>-28502.01</v>
      </c>
      <c r="Q1567" s="101" t="n">
        <v>-2633.32</v>
      </c>
      <c r="R1567" s="101"/>
      <c r="S1567" s="101"/>
      <c r="T1567" s="101"/>
      <c r="U1567" s="101"/>
      <c r="V1567" s="101"/>
      <c r="W1567" s="101"/>
      <c r="X1567" s="101"/>
      <c r="Y1567" s="101"/>
      <c r="Z1567" s="101"/>
      <c r="AA1567" s="101"/>
    </row>
    <row r="1568" customFormat="false" ht="15.75" hidden="false" customHeight="true" outlineLevel="0" collapsed="false">
      <c r="A1568" s="101"/>
      <c r="B1568" s="101" t="n">
        <v>30</v>
      </c>
      <c r="C1568" s="101" t="n">
        <v>81</v>
      </c>
      <c r="D1568" s="101" t="n">
        <v>51</v>
      </c>
      <c r="E1568" s="101" t="n">
        <v>132</v>
      </c>
      <c r="F1568" s="101" t="s">
        <v>272</v>
      </c>
      <c r="G1568" s="101" t="str">
        <f aca="false">E1568&amp;""&amp;F1568</f>
        <v>132Sb</v>
      </c>
      <c r="H1568" s="101" t="n">
        <v>-79635.573</v>
      </c>
      <c r="I1568" s="101" t="n">
        <v>5724.98</v>
      </c>
      <c r="J1568" s="101" t="n">
        <v>9652.42</v>
      </c>
      <c r="K1568" s="101" t="n">
        <v>13491.94</v>
      </c>
      <c r="L1568" s="101" t="n">
        <v>24329.65</v>
      </c>
      <c r="M1568" s="101" t="n">
        <v>5552.613</v>
      </c>
      <c r="N1568" s="101" t="n">
        <v>6067.92</v>
      </c>
      <c r="O1568" s="101" t="n">
        <v>-7914.54</v>
      </c>
      <c r="P1568" s="101" t="n">
        <v>-18898.96</v>
      </c>
      <c r="Q1568" s="101" t="n">
        <v>-2495.88</v>
      </c>
      <c r="R1568" s="101"/>
      <c r="S1568" s="101"/>
      <c r="T1568" s="101"/>
      <c r="U1568" s="101"/>
      <c r="V1568" s="101"/>
      <c r="W1568" s="101"/>
      <c r="X1568" s="101"/>
      <c r="Y1568" s="101"/>
      <c r="Z1568" s="101"/>
      <c r="AA1568" s="101"/>
    </row>
    <row r="1569" customFormat="false" ht="15.75" hidden="false" customHeight="true" outlineLevel="0" collapsed="false">
      <c r="A1569" s="101"/>
      <c r="B1569" s="101" t="n">
        <v>28</v>
      </c>
      <c r="C1569" s="101" t="n">
        <v>80</v>
      </c>
      <c r="D1569" s="101" t="n">
        <v>52</v>
      </c>
      <c r="E1569" s="101" t="n">
        <v>132</v>
      </c>
      <c r="F1569" s="101" t="s">
        <v>273</v>
      </c>
      <c r="G1569" s="101" t="str">
        <f aca="false">E1569&amp;""&amp;F1569</f>
        <v>132Te</v>
      </c>
      <c r="H1569" s="101" t="n">
        <v>-85188.185</v>
      </c>
      <c r="I1569" s="101" t="n">
        <v>8048.49</v>
      </c>
      <c r="J1569" s="101" t="n">
        <v>10495.25</v>
      </c>
      <c r="K1569" s="101" t="n">
        <v>13977.87</v>
      </c>
      <c r="L1569" s="101" t="n">
        <v>19633.27</v>
      </c>
      <c r="M1569" s="101" t="n">
        <v>515.305</v>
      </c>
      <c r="N1569" s="101" t="n">
        <v>4090.78</v>
      </c>
      <c r="O1569" s="101" t="n">
        <v>-4251.08</v>
      </c>
      <c r="P1569" s="101" t="n">
        <v>-15205.03</v>
      </c>
      <c r="Q1569" s="101" t="n">
        <v>-5816.72</v>
      </c>
      <c r="R1569" s="101"/>
      <c r="S1569" s="101"/>
      <c r="T1569" s="101"/>
      <c r="U1569" s="101"/>
      <c r="V1569" s="101"/>
      <c r="W1569" s="101"/>
      <c r="X1569" s="101"/>
      <c r="Y1569" s="101"/>
      <c r="Z1569" s="101"/>
      <c r="AA1569" s="101"/>
    </row>
    <row r="1570" customFormat="false" ht="15.75" hidden="false" customHeight="true" outlineLevel="0" collapsed="false">
      <c r="A1570" s="101"/>
      <c r="B1570" s="101" t="n">
        <v>26</v>
      </c>
      <c r="C1570" s="101" t="n">
        <v>79</v>
      </c>
      <c r="D1570" s="101" t="n">
        <v>53</v>
      </c>
      <c r="E1570" s="101" t="n">
        <v>132</v>
      </c>
      <c r="F1570" s="101" t="s">
        <v>274</v>
      </c>
      <c r="G1570" s="101" t="str">
        <f aca="false">E1570&amp;""&amp;F1570</f>
        <v>132I</v>
      </c>
      <c r="H1570" s="101" t="n">
        <v>-85703.49</v>
      </c>
      <c r="I1570" s="101" t="n">
        <v>6332.02</v>
      </c>
      <c r="J1570" s="101" t="n">
        <v>7781.45</v>
      </c>
      <c r="K1570" s="101" t="n">
        <v>14909.97</v>
      </c>
      <c r="L1570" s="101" t="n">
        <v>17995.16</v>
      </c>
      <c r="M1570" s="101" t="n">
        <v>3575.473</v>
      </c>
      <c r="N1570" s="101" t="n">
        <v>1452.76</v>
      </c>
      <c r="O1570" s="101" t="n">
        <v>-3498.1</v>
      </c>
      <c r="P1570" s="101" t="n">
        <v>-11010.55</v>
      </c>
      <c r="Q1570" s="101" t="n">
        <v>-5361.18</v>
      </c>
      <c r="R1570" s="101"/>
      <c r="S1570" s="101"/>
      <c r="T1570" s="101"/>
      <c r="U1570" s="101"/>
      <c r="V1570" s="101"/>
      <c r="W1570" s="101"/>
      <c r="X1570" s="101"/>
      <c r="Y1570" s="101"/>
      <c r="Z1570" s="101"/>
      <c r="AA1570" s="101"/>
    </row>
    <row r="1571" customFormat="false" ht="15.75" hidden="false" customHeight="true" outlineLevel="0" collapsed="false">
      <c r="A1571" s="101"/>
      <c r="B1571" s="101" t="n">
        <v>24</v>
      </c>
      <c r="C1571" s="101" t="n">
        <v>78</v>
      </c>
      <c r="D1571" s="101" t="n">
        <v>54</v>
      </c>
      <c r="E1571" s="101" t="n">
        <v>132</v>
      </c>
      <c r="F1571" s="101" t="s">
        <v>275</v>
      </c>
      <c r="G1571" s="101" t="str">
        <f aca="false">E1571&amp;""&amp;F1571</f>
        <v>132Xe</v>
      </c>
      <c r="H1571" s="101" t="n">
        <v>-89278.96289</v>
      </c>
      <c r="I1571" s="101" t="n">
        <v>8936.65</v>
      </c>
      <c r="J1571" s="101" t="n">
        <v>9125.15</v>
      </c>
      <c r="K1571" s="101" t="n">
        <v>15541.14</v>
      </c>
      <c r="L1571" s="101" t="n">
        <v>16503.96</v>
      </c>
      <c r="M1571" s="101" t="n">
        <v>-2122.715</v>
      </c>
      <c r="N1571" s="101" t="n">
        <v>-843.97</v>
      </c>
      <c r="O1571" s="101" t="n">
        <v>-2710.13</v>
      </c>
      <c r="P1571" s="101" t="n">
        <v>-11356.92</v>
      </c>
      <c r="Q1571" s="101" t="n">
        <v>-9291.4</v>
      </c>
      <c r="R1571" s="101"/>
      <c r="S1571" s="101"/>
      <c r="T1571" s="101"/>
      <c r="U1571" s="101"/>
      <c r="V1571" s="101"/>
      <c r="W1571" s="101"/>
      <c r="X1571" s="101"/>
      <c r="Y1571" s="101"/>
      <c r="Z1571" s="101"/>
      <c r="AA1571" s="101"/>
    </row>
    <row r="1572" customFormat="false" ht="15.75" hidden="false" customHeight="true" outlineLevel="0" collapsed="false">
      <c r="A1572" s="101"/>
      <c r="B1572" s="101" t="n">
        <v>22</v>
      </c>
      <c r="C1572" s="101" t="n">
        <v>77</v>
      </c>
      <c r="D1572" s="101" t="n">
        <v>55</v>
      </c>
      <c r="E1572" s="101" t="n">
        <v>132</v>
      </c>
      <c r="F1572" s="101" t="s">
        <v>276</v>
      </c>
      <c r="G1572" s="101" t="str">
        <f aca="false">E1572&amp;""&amp;F1572</f>
        <v>132Cs</v>
      </c>
      <c r="H1572" s="101" t="n">
        <v>-87156.248</v>
      </c>
      <c r="I1572" s="101" t="n">
        <v>7168.69</v>
      </c>
      <c r="J1572" s="101" t="n">
        <v>6031.59</v>
      </c>
      <c r="K1572" s="101" t="n">
        <v>16399.14</v>
      </c>
      <c r="L1572" s="101" t="n">
        <v>14798.03</v>
      </c>
      <c r="M1572" s="101" t="n">
        <v>1278.742</v>
      </c>
      <c r="N1572" s="101" t="n">
        <v>-3432.62</v>
      </c>
      <c r="O1572" s="101" t="n">
        <v>-1842.45</v>
      </c>
      <c r="P1572" s="101" t="n">
        <v>-7002.43</v>
      </c>
      <c r="Q1572" s="101" t="n">
        <v>-8543.64</v>
      </c>
      <c r="R1572" s="101"/>
      <c r="S1572" s="101"/>
      <c r="T1572" s="101"/>
      <c r="U1572" s="101"/>
      <c r="V1572" s="101"/>
      <c r="W1572" s="101"/>
      <c r="X1572" s="101"/>
      <c r="Y1572" s="101"/>
      <c r="Z1572" s="101"/>
      <c r="AA1572" s="101"/>
    </row>
    <row r="1573" customFormat="false" ht="15.75" hidden="false" customHeight="true" outlineLevel="0" collapsed="false">
      <c r="A1573" s="101"/>
      <c r="B1573" s="101" t="n">
        <v>20</v>
      </c>
      <c r="C1573" s="101" t="n">
        <v>76</v>
      </c>
      <c r="D1573" s="101" t="n">
        <v>56</v>
      </c>
      <c r="E1573" s="101" t="n">
        <v>132</v>
      </c>
      <c r="F1573" s="101" t="s">
        <v>277</v>
      </c>
      <c r="G1573" s="101" t="str">
        <f aca="false">E1573&amp;""&amp;F1573</f>
        <v>132Ba</v>
      </c>
      <c r="H1573" s="101" t="n">
        <v>-88434.99</v>
      </c>
      <c r="I1573" s="101" t="n">
        <v>9822.39</v>
      </c>
      <c r="J1573" s="101" t="n">
        <v>7665.08</v>
      </c>
      <c r="K1573" s="101" t="n">
        <v>17315.89</v>
      </c>
      <c r="L1573" s="101" t="n">
        <v>13132.47</v>
      </c>
      <c r="M1573" s="101" t="n">
        <v>-4711.358</v>
      </c>
      <c r="N1573" s="101" t="n">
        <v>-5964.03</v>
      </c>
      <c r="O1573" s="101" t="n">
        <v>-999.63</v>
      </c>
      <c r="P1573" s="101" t="n">
        <v>-7310.33</v>
      </c>
      <c r="Q1573" s="101" t="n">
        <v>-12737.05</v>
      </c>
      <c r="R1573" s="101"/>
      <c r="S1573" s="101"/>
      <c r="T1573" s="101"/>
      <c r="U1573" s="101"/>
      <c r="V1573" s="101"/>
      <c r="W1573" s="101"/>
      <c r="X1573" s="101"/>
      <c r="Y1573" s="101"/>
      <c r="Z1573" s="101"/>
      <c r="AA1573" s="101"/>
    </row>
    <row r="1574" customFormat="false" ht="15.75" hidden="false" customHeight="true" outlineLevel="0" collapsed="false">
      <c r="A1574" s="101"/>
      <c r="B1574" s="101" t="n">
        <v>18</v>
      </c>
      <c r="C1574" s="101" t="n">
        <v>75</v>
      </c>
      <c r="D1574" s="101" t="n">
        <v>57</v>
      </c>
      <c r="E1574" s="101" t="n">
        <v>132</v>
      </c>
      <c r="F1574" s="101" t="s">
        <v>278</v>
      </c>
      <c r="G1574" s="101" t="str">
        <f aca="false">E1574&amp;""&amp;F1574</f>
        <v>132La</v>
      </c>
      <c r="H1574" s="101" t="n">
        <v>-83723.632</v>
      </c>
      <c r="I1574" s="101" t="n">
        <v>8025.69</v>
      </c>
      <c r="J1574" s="101" t="n">
        <v>4328.68</v>
      </c>
      <c r="K1574" s="101" t="n">
        <v>18238.9</v>
      </c>
      <c r="L1574" s="101" t="n">
        <v>11401.83</v>
      </c>
      <c r="M1574" s="101" t="n">
        <v>-1252.669</v>
      </c>
      <c r="N1574" s="101" t="n">
        <v>-8510.15</v>
      </c>
      <c r="O1574" s="101" t="n">
        <v>-216.98</v>
      </c>
      <c r="P1574" s="101" t="n">
        <v>-2953.72</v>
      </c>
      <c r="Q1574" s="101" t="n">
        <v>-12086.51</v>
      </c>
      <c r="R1574" s="101"/>
      <c r="S1574" s="101"/>
      <c r="T1574" s="101"/>
      <c r="U1574" s="101"/>
      <c r="V1574" s="101"/>
      <c r="W1574" s="101"/>
      <c r="X1574" s="101"/>
      <c r="Y1574" s="101"/>
      <c r="Z1574" s="101"/>
      <c r="AA1574" s="101"/>
    </row>
    <row r="1575" customFormat="false" ht="15.75" hidden="false" customHeight="true" outlineLevel="0" collapsed="false">
      <c r="A1575" s="101"/>
      <c r="B1575" s="101" t="n">
        <v>16</v>
      </c>
      <c r="C1575" s="101" t="n">
        <v>74</v>
      </c>
      <c r="D1575" s="101" t="n">
        <v>58</v>
      </c>
      <c r="E1575" s="101" t="n">
        <v>132</v>
      </c>
      <c r="F1575" s="101" t="s">
        <v>279</v>
      </c>
      <c r="G1575" s="101" t="str">
        <f aca="false">E1575&amp;""&amp;F1575</f>
        <v>132Ce</v>
      </c>
      <c r="H1575" s="101" t="n">
        <v>-82470.963</v>
      </c>
      <c r="I1575" s="101" t="n">
        <v>10833.84</v>
      </c>
      <c r="J1575" s="101" t="n">
        <v>5990.68</v>
      </c>
      <c r="K1575" s="101" t="n">
        <v>19190.69</v>
      </c>
      <c r="L1575" s="101" t="n">
        <v>9787.17</v>
      </c>
      <c r="M1575" s="101" t="n">
        <v>-7257.479</v>
      </c>
      <c r="N1575" s="101" t="n">
        <v>-11045.16</v>
      </c>
      <c r="O1575" s="101" t="n">
        <v>483.03</v>
      </c>
      <c r="P1575" s="101" t="n">
        <v>-3076.01</v>
      </c>
      <c r="Q1575" s="101" t="n">
        <v>-16241.62</v>
      </c>
      <c r="R1575" s="101"/>
      <c r="S1575" s="101"/>
      <c r="T1575" s="101"/>
      <c r="U1575" s="101"/>
      <c r="V1575" s="101"/>
      <c r="W1575" s="101"/>
      <c r="X1575" s="101"/>
      <c r="Y1575" s="101"/>
      <c r="Z1575" s="101"/>
      <c r="AA1575" s="101"/>
    </row>
    <row r="1576" customFormat="false" ht="15.75" hidden="false" customHeight="true" outlineLevel="0" collapsed="false">
      <c r="A1576" s="101"/>
      <c r="B1576" s="101" t="n">
        <v>14</v>
      </c>
      <c r="C1576" s="101" t="n">
        <v>73</v>
      </c>
      <c r="D1576" s="101" t="n">
        <v>59</v>
      </c>
      <c r="E1576" s="101" t="n">
        <v>132</v>
      </c>
      <c r="F1576" s="101" t="s">
        <v>280</v>
      </c>
      <c r="G1576" s="101" t="str">
        <f aca="false">E1576&amp;""&amp;F1576</f>
        <v>132Pr</v>
      </c>
      <c r="H1576" s="101" t="n">
        <v>-75213.483</v>
      </c>
      <c r="I1576" s="101" t="n">
        <v>8984.14</v>
      </c>
      <c r="J1576" s="101" t="n">
        <v>2794.01</v>
      </c>
      <c r="K1576" s="101" t="n">
        <v>20180.66</v>
      </c>
      <c r="L1576" s="101" t="n">
        <v>8164.06</v>
      </c>
      <c r="M1576" s="101" t="n">
        <v>-3787.676</v>
      </c>
      <c r="N1576" s="101" t="n">
        <v>-13586.01</v>
      </c>
      <c r="O1576" s="101" t="n">
        <v>987.03</v>
      </c>
      <c r="P1576" s="101" t="n">
        <v>1266.8</v>
      </c>
      <c r="Q1576" s="101" t="n">
        <v>-15516.77</v>
      </c>
      <c r="R1576" s="101"/>
      <c r="S1576" s="101"/>
      <c r="T1576" s="101"/>
      <c r="U1576" s="101"/>
      <c r="V1576" s="101"/>
      <c r="W1576" s="101"/>
      <c r="X1576" s="101"/>
      <c r="Y1576" s="101"/>
      <c r="Z1576" s="101"/>
      <c r="AA1576" s="101"/>
    </row>
    <row r="1577" customFormat="false" ht="15.75" hidden="false" customHeight="true" outlineLevel="0" collapsed="false">
      <c r="A1577" s="101"/>
      <c r="B1577" s="101" t="n">
        <v>12</v>
      </c>
      <c r="C1577" s="101" t="n">
        <v>72</v>
      </c>
      <c r="D1577" s="101" t="n">
        <v>60</v>
      </c>
      <c r="E1577" s="101" t="n">
        <v>132</v>
      </c>
      <c r="F1577" s="101" t="s">
        <v>281</v>
      </c>
      <c r="G1577" s="101" t="str">
        <f aca="false">E1577&amp;""&amp;F1577</f>
        <v>132Nd</v>
      </c>
      <c r="H1577" s="101" t="n">
        <v>-71425.807</v>
      </c>
      <c r="I1577" s="101" t="n">
        <v>11729.09</v>
      </c>
      <c r="J1577" s="101" t="n">
        <v>4414.12</v>
      </c>
      <c r="K1577" s="101" t="n">
        <v>20972.21</v>
      </c>
      <c r="L1577" s="101" t="n">
        <v>6580.84</v>
      </c>
      <c r="M1577" s="101" t="n">
        <v>-9798.01</v>
      </c>
      <c r="N1577" s="101" t="n">
        <v>-16347.01</v>
      </c>
      <c r="O1577" s="101" t="n">
        <v>1683.19</v>
      </c>
      <c r="P1577" s="101" t="n">
        <v>993.66</v>
      </c>
      <c r="Q1577" s="101" t="n">
        <v>-19574.01</v>
      </c>
      <c r="R1577" s="101"/>
      <c r="S1577" s="101"/>
      <c r="T1577" s="101"/>
      <c r="U1577" s="101"/>
      <c r="V1577" s="101"/>
      <c r="W1577" s="101"/>
      <c r="X1577" s="101"/>
      <c r="Y1577" s="101"/>
      <c r="Z1577" s="101"/>
      <c r="AA1577" s="101"/>
    </row>
    <row r="1578" customFormat="false" ht="15.75" hidden="false" customHeight="true" outlineLevel="0" collapsed="false">
      <c r="A1578" s="101"/>
      <c r="B1578" s="101" t="n">
        <v>10</v>
      </c>
      <c r="C1578" s="101" t="n">
        <v>71</v>
      </c>
      <c r="D1578" s="101" t="n">
        <v>61</v>
      </c>
      <c r="E1578" s="101" t="n">
        <v>132</v>
      </c>
      <c r="F1578" s="101" t="s">
        <v>282</v>
      </c>
      <c r="G1578" s="101" t="str">
        <f aca="false">E1578&amp;""&amp;F1578</f>
        <v>132Pm</v>
      </c>
      <c r="H1578" s="101" t="n">
        <v>-61628.01</v>
      </c>
      <c r="I1578" s="101" t="n">
        <v>9776.01</v>
      </c>
      <c r="J1578" s="101" t="n">
        <v>1149.01</v>
      </c>
      <c r="K1578" s="101" t="n">
        <v>22374.01</v>
      </c>
      <c r="L1578" s="101" t="n">
        <v>5030.01</v>
      </c>
      <c r="M1578" s="101" t="n">
        <v>-6548.01</v>
      </c>
      <c r="N1578" s="101" t="n">
        <v>-19403.01</v>
      </c>
      <c r="O1578" s="101" t="n">
        <v>2278.01</v>
      </c>
      <c r="P1578" s="101" t="n">
        <v>5384.01</v>
      </c>
      <c r="Q1578" s="101" t="n">
        <v>-19566.01</v>
      </c>
      <c r="R1578" s="101"/>
      <c r="S1578" s="101"/>
      <c r="T1578" s="101"/>
      <c r="U1578" s="101"/>
      <c r="V1578" s="101"/>
      <c r="W1578" s="101"/>
      <c r="X1578" s="101"/>
      <c r="Y1578" s="101"/>
      <c r="Z1578" s="101"/>
      <c r="AA1578" s="101"/>
    </row>
    <row r="1579" customFormat="false" ht="15.75" hidden="false" customHeight="true" outlineLevel="0" collapsed="false">
      <c r="A1579" s="101"/>
      <c r="B1579" s="101" t="n">
        <v>8</v>
      </c>
      <c r="C1579" s="101" t="n">
        <v>70</v>
      </c>
      <c r="D1579" s="101" t="n">
        <v>62</v>
      </c>
      <c r="E1579" s="101" t="n">
        <v>132</v>
      </c>
      <c r="F1579" s="101" t="s">
        <v>283</v>
      </c>
      <c r="G1579" s="101" t="str">
        <f aca="false">E1579&amp;""&amp;F1579</f>
        <v>132Sm</v>
      </c>
      <c r="H1579" s="101" t="n">
        <v>-55079.01</v>
      </c>
      <c r="I1579" s="101" t="n">
        <v>13018.01</v>
      </c>
      <c r="J1579" s="101" t="n">
        <v>2445.01</v>
      </c>
      <c r="K1579" s="101" t="n">
        <v>23716.01</v>
      </c>
      <c r="L1579" s="101" t="n">
        <v>3061.01</v>
      </c>
      <c r="M1579" s="101" t="n">
        <v>-12855.01</v>
      </c>
      <c r="N1579" s="101"/>
      <c r="O1579" s="101" t="n">
        <v>2810.01</v>
      </c>
      <c r="P1579" s="101" t="n">
        <v>5400.01</v>
      </c>
      <c r="Q1579" s="101" t="n">
        <v>-23880.01</v>
      </c>
      <c r="R1579" s="101"/>
      <c r="S1579" s="101"/>
      <c r="T1579" s="101"/>
      <c r="U1579" s="101"/>
      <c r="V1579" s="101"/>
      <c r="W1579" s="101"/>
      <c r="X1579" s="101"/>
      <c r="Y1579" s="101"/>
      <c r="Z1579" s="101"/>
      <c r="AA1579" s="101"/>
    </row>
    <row r="1580" customFormat="false" ht="15.75" hidden="false" customHeight="true" outlineLevel="0" collapsed="false">
      <c r="A1580" s="101"/>
      <c r="B1580" s="101" t="n">
        <v>6</v>
      </c>
      <c r="C1580" s="101" t="n">
        <v>69</v>
      </c>
      <c r="D1580" s="101" t="n">
        <v>63</v>
      </c>
      <c r="E1580" s="101" t="n">
        <v>132</v>
      </c>
      <c r="F1580" s="101" t="s">
        <v>284</v>
      </c>
      <c r="G1580" s="101" t="str">
        <f aca="false">E1580&amp;""&amp;F1580</f>
        <v>132Eu</v>
      </c>
      <c r="H1580" s="101" t="n">
        <v>-42225.01</v>
      </c>
      <c r="I1580" s="101" t="n">
        <v>11026.01</v>
      </c>
      <c r="J1580" s="101" t="n">
        <v>-619.01</v>
      </c>
      <c r="K1580" s="101" t="n">
        <v>24543.01</v>
      </c>
      <c r="L1580" s="101" t="n">
        <v>1407.01</v>
      </c>
      <c r="M1580" s="101"/>
      <c r="N1580" s="101"/>
      <c r="O1580" s="101" t="n">
        <v>3136.01</v>
      </c>
      <c r="P1580" s="101" t="n">
        <v>10409.01</v>
      </c>
      <c r="Q1580" s="101"/>
      <c r="R1580" s="101"/>
      <c r="S1580" s="101"/>
      <c r="T1580" s="101"/>
      <c r="U1580" s="101"/>
      <c r="V1580" s="101"/>
      <c r="W1580" s="101"/>
      <c r="X1580" s="101"/>
      <c r="Y1580" s="101"/>
      <c r="Z1580" s="101"/>
      <c r="AA1580" s="101"/>
    </row>
    <row r="1581" customFormat="false" ht="15.75" hidden="false" customHeight="true" outlineLevel="0" collapsed="false">
      <c r="A1581" s="101"/>
      <c r="B1581" s="101" t="n">
        <v>37</v>
      </c>
      <c r="C1581" s="101" t="n">
        <v>85</v>
      </c>
      <c r="D1581" s="101" t="n">
        <v>48</v>
      </c>
      <c r="E1581" s="101" t="n">
        <v>133</v>
      </c>
      <c r="F1581" s="101" t="s">
        <v>270</v>
      </c>
      <c r="G1581" s="101" t="str">
        <f aca="false">E1581&amp;""&amp;F1581</f>
        <v>133Cd</v>
      </c>
      <c r="H1581" s="101" t="n">
        <v>-43920.01</v>
      </c>
      <c r="I1581" s="101" t="n">
        <v>1728.01</v>
      </c>
      <c r="J1581" s="101"/>
      <c r="K1581" s="101" t="n">
        <v>4732.01</v>
      </c>
      <c r="L1581" s="101"/>
      <c r="M1581" s="101" t="n">
        <v>13544.01</v>
      </c>
      <c r="N1581" s="101" t="n">
        <v>26954.01</v>
      </c>
      <c r="O1581" s="101"/>
      <c r="P1581" s="101"/>
      <c r="Q1581" s="101" t="n">
        <v>10418.01</v>
      </c>
      <c r="R1581" s="101"/>
      <c r="S1581" s="101"/>
      <c r="T1581" s="101"/>
      <c r="U1581" s="101"/>
      <c r="V1581" s="101"/>
      <c r="W1581" s="101"/>
      <c r="X1581" s="101"/>
      <c r="Y1581" s="101"/>
      <c r="Z1581" s="101"/>
      <c r="AA1581" s="101"/>
    </row>
    <row r="1582" customFormat="false" ht="15.75" hidden="false" customHeight="true" outlineLevel="0" collapsed="false">
      <c r="A1582" s="101"/>
      <c r="B1582" s="101" t="n">
        <v>35</v>
      </c>
      <c r="C1582" s="101" t="n">
        <v>84</v>
      </c>
      <c r="D1582" s="101" t="n">
        <v>49</v>
      </c>
      <c r="E1582" s="101" t="n">
        <v>133</v>
      </c>
      <c r="F1582" s="101" t="s">
        <v>271</v>
      </c>
      <c r="G1582" s="101" t="str">
        <f aca="false">E1582&amp;""&amp;F1582</f>
        <v>133In</v>
      </c>
      <c r="H1582" s="101" t="n">
        <v>-57464.01</v>
      </c>
      <c r="I1582" s="101" t="n">
        <v>3126.01</v>
      </c>
      <c r="J1582" s="101" t="n">
        <v>14489.01</v>
      </c>
      <c r="K1582" s="101" t="n">
        <v>5581.01</v>
      </c>
      <c r="L1582" s="101"/>
      <c r="M1582" s="101" t="n">
        <v>13410.01</v>
      </c>
      <c r="N1582" s="101" t="n">
        <v>21459.01</v>
      </c>
      <c r="O1582" s="101" t="n">
        <v>-7679.01</v>
      </c>
      <c r="P1582" s="101"/>
      <c r="Q1582" s="101" t="n">
        <v>11009.01</v>
      </c>
      <c r="R1582" s="101"/>
      <c r="S1582" s="101"/>
      <c r="T1582" s="101"/>
      <c r="U1582" s="101"/>
      <c r="V1582" s="101"/>
      <c r="W1582" s="101"/>
      <c r="X1582" s="101"/>
      <c r="Y1582" s="101"/>
      <c r="Z1582" s="101"/>
      <c r="AA1582" s="101"/>
    </row>
    <row r="1583" customFormat="false" ht="15.75" hidden="false" customHeight="true" outlineLevel="0" collapsed="false">
      <c r="A1583" s="101"/>
      <c r="B1583" s="101" t="n">
        <v>33</v>
      </c>
      <c r="C1583" s="101" t="n">
        <v>83</v>
      </c>
      <c r="D1583" s="101" t="n">
        <v>50</v>
      </c>
      <c r="E1583" s="101" t="n">
        <v>133</v>
      </c>
      <c r="F1583" s="101" t="s">
        <v>214</v>
      </c>
      <c r="G1583" s="101" t="str">
        <f aca="false">E1583&amp;""&amp;F1583</f>
        <v>133Sn</v>
      </c>
      <c r="H1583" s="101" t="n">
        <v>-70874.208</v>
      </c>
      <c r="I1583" s="101" t="n">
        <v>2401.61</v>
      </c>
      <c r="J1583" s="101" t="n">
        <v>15754.27</v>
      </c>
      <c r="K1583" s="101" t="n">
        <v>9744.71</v>
      </c>
      <c r="L1583" s="101" t="n">
        <v>30121.01</v>
      </c>
      <c r="M1583" s="101" t="n">
        <v>8048.3</v>
      </c>
      <c r="N1583" s="101" t="n">
        <v>12057.85</v>
      </c>
      <c r="O1583" s="101" t="n">
        <v>-9790.01</v>
      </c>
      <c r="P1583" s="101" t="n">
        <v>-27900.01</v>
      </c>
      <c r="Q1583" s="101" t="n">
        <v>690.05</v>
      </c>
      <c r="R1583" s="101"/>
      <c r="S1583" s="101"/>
      <c r="T1583" s="101"/>
      <c r="U1583" s="101"/>
      <c r="V1583" s="101"/>
      <c r="W1583" s="101"/>
      <c r="X1583" s="101"/>
      <c r="Y1583" s="101"/>
      <c r="Z1583" s="101"/>
      <c r="AA1583" s="101"/>
    </row>
    <row r="1584" customFormat="false" ht="15.75" hidden="false" customHeight="true" outlineLevel="0" collapsed="false">
      <c r="A1584" s="101"/>
      <c r="B1584" s="101" t="n">
        <v>31</v>
      </c>
      <c r="C1584" s="101" t="n">
        <v>82</v>
      </c>
      <c r="D1584" s="101" t="n">
        <v>51</v>
      </c>
      <c r="E1584" s="101" t="n">
        <v>133</v>
      </c>
      <c r="F1584" s="101" t="s">
        <v>272</v>
      </c>
      <c r="G1584" s="101" t="str">
        <f aca="false">E1584&amp;""&amp;F1584</f>
        <v>133Sb</v>
      </c>
      <c r="H1584" s="101" t="n">
        <v>-78922.507</v>
      </c>
      <c r="I1584" s="101" t="n">
        <v>7358.25</v>
      </c>
      <c r="J1584" s="101" t="n">
        <v>9667.57</v>
      </c>
      <c r="K1584" s="101" t="n">
        <v>13083.24</v>
      </c>
      <c r="L1584" s="101" t="n">
        <v>25474.87</v>
      </c>
      <c r="M1584" s="101" t="n">
        <v>4009.553</v>
      </c>
      <c r="N1584" s="101" t="n">
        <v>6964.06</v>
      </c>
      <c r="O1584" s="101" t="n">
        <v>-8509.53</v>
      </c>
      <c r="P1584" s="101" t="n">
        <v>-23802.57</v>
      </c>
      <c r="Q1584" s="101" t="n">
        <v>-1805.64</v>
      </c>
      <c r="R1584" s="101"/>
      <c r="S1584" s="101"/>
      <c r="T1584" s="101"/>
      <c r="U1584" s="101"/>
      <c r="V1584" s="101"/>
      <c r="W1584" s="101"/>
      <c r="X1584" s="101"/>
      <c r="Y1584" s="101"/>
      <c r="Z1584" s="101"/>
      <c r="AA1584" s="101"/>
    </row>
    <row r="1585" customFormat="false" ht="15.75" hidden="false" customHeight="true" outlineLevel="0" collapsed="false">
      <c r="A1585" s="101"/>
      <c r="B1585" s="101" t="n">
        <v>29</v>
      </c>
      <c r="C1585" s="101" t="n">
        <v>81</v>
      </c>
      <c r="D1585" s="101" t="n">
        <v>52</v>
      </c>
      <c r="E1585" s="101" t="n">
        <v>133</v>
      </c>
      <c r="F1585" s="101" t="s">
        <v>273</v>
      </c>
      <c r="G1585" s="101" t="str">
        <f aca="false">E1585&amp;""&amp;F1585</f>
        <v>133Te</v>
      </c>
      <c r="H1585" s="101" t="n">
        <v>-82932.06</v>
      </c>
      <c r="I1585" s="101" t="n">
        <v>5815.19</v>
      </c>
      <c r="J1585" s="101" t="n">
        <v>10585.46</v>
      </c>
      <c r="K1585" s="101" t="n">
        <v>13863.68</v>
      </c>
      <c r="L1585" s="101" t="n">
        <v>20237.87</v>
      </c>
      <c r="M1585" s="101" t="n">
        <v>2954.511</v>
      </c>
      <c r="N1585" s="101" t="n">
        <v>4711.51</v>
      </c>
      <c r="O1585" s="101" t="n">
        <v>-4749.87</v>
      </c>
      <c r="P1585" s="101" t="n">
        <v>-13677.12</v>
      </c>
      <c r="Q1585" s="101" t="n">
        <v>-5299.89</v>
      </c>
      <c r="R1585" s="101"/>
      <c r="S1585" s="101"/>
      <c r="T1585" s="101"/>
      <c r="U1585" s="101"/>
      <c r="V1585" s="101"/>
      <c r="W1585" s="101"/>
      <c r="X1585" s="101"/>
      <c r="Y1585" s="101"/>
      <c r="Z1585" s="101"/>
      <c r="AA1585" s="101"/>
    </row>
    <row r="1586" customFormat="false" ht="15.75" hidden="false" customHeight="true" outlineLevel="0" collapsed="false">
      <c r="A1586" s="101"/>
      <c r="B1586" s="101" t="n">
        <v>27</v>
      </c>
      <c r="C1586" s="101" t="n">
        <v>80</v>
      </c>
      <c r="D1586" s="101" t="n">
        <v>53</v>
      </c>
      <c r="E1586" s="101" t="n">
        <v>133</v>
      </c>
      <c r="F1586" s="101" t="s">
        <v>274</v>
      </c>
      <c r="G1586" s="101" t="str">
        <f aca="false">E1586&amp;""&amp;F1586</f>
        <v>133I</v>
      </c>
      <c r="H1586" s="101" t="n">
        <v>-85886.571</v>
      </c>
      <c r="I1586" s="101" t="n">
        <v>8254.4</v>
      </c>
      <c r="J1586" s="101" t="n">
        <v>7987.36</v>
      </c>
      <c r="K1586" s="101" t="n">
        <v>14586.42</v>
      </c>
      <c r="L1586" s="101" t="n">
        <v>18482.61</v>
      </c>
      <c r="M1586" s="101" t="n">
        <v>1757</v>
      </c>
      <c r="N1586" s="101" t="n">
        <v>2184.36</v>
      </c>
      <c r="O1586" s="101" t="n">
        <v>-3682.15</v>
      </c>
      <c r="P1586" s="101" t="n">
        <v>-13539.97</v>
      </c>
      <c r="Q1586" s="101" t="n">
        <v>-4678.93</v>
      </c>
      <c r="R1586" s="101"/>
      <c r="S1586" s="101"/>
      <c r="T1586" s="101"/>
      <c r="U1586" s="101"/>
      <c r="V1586" s="101"/>
      <c r="W1586" s="101"/>
      <c r="X1586" s="101"/>
      <c r="Y1586" s="101"/>
      <c r="Z1586" s="101"/>
      <c r="AA1586" s="101"/>
    </row>
    <row r="1587" customFormat="false" ht="15.75" hidden="false" customHeight="true" outlineLevel="0" collapsed="false">
      <c r="A1587" s="101"/>
      <c r="B1587" s="101" t="n">
        <v>25</v>
      </c>
      <c r="C1587" s="101" t="n">
        <v>79</v>
      </c>
      <c r="D1587" s="101" t="n">
        <v>54</v>
      </c>
      <c r="E1587" s="101" t="n">
        <v>133</v>
      </c>
      <c r="F1587" s="101" t="s">
        <v>275</v>
      </c>
      <c r="G1587" s="101" t="str">
        <f aca="false">E1587&amp;""&amp;F1587</f>
        <v>133Xe</v>
      </c>
      <c r="H1587" s="101" t="n">
        <v>-87643.571</v>
      </c>
      <c r="I1587" s="101" t="n">
        <v>6435.93</v>
      </c>
      <c r="J1587" s="101" t="n">
        <v>9229.05</v>
      </c>
      <c r="K1587" s="101" t="n">
        <v>15372.57</v>
      </c>
      <c r="L1587" s="101" t="n">
        <v>17010.5</v>
      </c>
      <c r="M1587" s="101" t="n">
        <v>427.36</v>
      </c>
      <c r="N1587" s="101" t="n">
        <v>-89.98</v>
      </c>
      <c r="O1587" s="101" t="n">
        <v>-3063.65</v>
      </c>
      <c r="P1587" s="101" t="n">
        <v>-9744.36</v>
      </c>
      <c r="Q1587" s="101" t="n">
        <v>-8558.64</v>
      </c>
      <c r="R1587" s="101"/>
      <c r="S1587" s="101"/>
      <c r="T1587" s="101"/>
      <c r="U1587" s="101"/>
      <c r="V1587" s="101"/>
      <c r="W1587" s="101"/>
      <c r="X1587" s="101"/>
      <c r="Y1587" s="101"/>
      <c r="Z1587" s="101"/>
      <c r="AA1587" s="101"/>
    </row>
    <row r="1588" customFormat="false" ht="15.75" hidden="false" customHeight="true" outlineLevel="0" collapsed="false">
      <c r="A1588" s="101"/>
      <c r="B1588" s="101" t="n">
        <v>23</v>
      </c>
      <c r="C1588" s="101" t="n">
        <v>78</v>
      </c>
      <c r="D1588" s="101" t="n">
        <v>55</v>
      </c>
      <c r="E1588" s="101" t="n">
        <v>133</v>
      </c>
      <c r="F1588" s="101" t="s">
        <v>276</v>
      </c>
      <c r="G1588" s="101" t="str">
        <f aca="false">E1588&amp;""&amp;F1588</f>
        <v>133Cs</v>
      </c>
      <c r="H1588" s="101" t="n">
        <v>-88070.931</v>
      </c>
      <c r="I1588" s="101" t="n">
        <v>8986</v>
      </c>
      <c r="J1588" s="101" t="n">
        <v>6080.94</v>
      </c>
      <c r="K1588" s="101" t="n">
        <v>16154.69</v>
      </c>
      <c r="L1588" s="101" t="n">
        <v>15206.09</v>
      </c>
      <c r="M1588" s="101" t="n">
        <v>-517.343</v>
      </c>
      <c r="N1588" s="101" t="n">
        <v>-2576.55</v>
      </c>
      <c r="O1588" s="101" t="n">
        <v>-1988.7</v>
      </c>
      <c r="P1588" s="101" t="n">
        <v>-9656.41</v>
      </c>
      <c r="Q1588" s="101" t="n">
        <v>-7707.26</v>
      </c>
      <c r="R1588" s="101"/>
      <c r="S1588" s="101"/>
      <c r="T1588" s="101"/>
      <c r="U1588" s="101"/>
      <c r="V1588" s="101"/>
      <c r="W1588" s="101"/>
      <c r="X1588" s="101"/>
      <c r="Y1588" s="101"/>
      <c r="Z1588" s="101"/>
      <c r="AA1588" s="101"/>
    </row>
    <row r="1589" customFormat="false" ht="15.75" hidden="false" customHeight="true" outlineLevel="0" collapsed="false">
      <c r="A1589" s="101"/>
      <c r="B1589" s="101" t="n">
        <v>21</v>
      </c>
      <c r="C1589" s="101" t="n">
        <v>77</v>
      </c>
      <c r="D1589" s="101" t="n">
        <v>56</v>
      </c>
      <c r="E1589" s="101" t="n">
        <v>133</v>
      </c>
      <c r="F1589" s="101" t="s">
        <v>277</v>
      </c>
      <c r="G1589" s="101" t="str">
        <f aca="false">E1589&amp;""&amp;F1589</f>
        <v>133Ba</v>
      </c>
      <c r="H1589" s="101" t="n">
        <v>-87553.588</v>
      </c>
      <c r="I1589" s="101" t="n">
        <v>7189.92</v>
      </c>
      <c r="J1589" s="101" t="n">
        <v>7686.31</v>
      </c>
      <c r="K1589" s="101" t="n">
        <v>17012.3</v>
      </c>
      <c r="L1589" s="101" t="n">
        <v>13717.9</v>
      </c>
      <c r="M1589" s="101" t="n">
        <v>-2059.206</v>
      </c>
      <c r="N1589" s="101" t="n">
        <v>-5135.37</v>
      </c>
      <c r="O1589" s="101" t="n">
        <v>-1282.45</v>
      </c>
      <c r="P1589" s="101" t="n">
        <v>-5563.6</v>
      </c>
      <c r="Q1589" s="101" t="n">
        <v>-11901.27</v>
      </c>
      <c r="R1589" s="101"/>
      <c r="S1589" s="101"/>
      <c r="T1589" s="101"/>
      <c r="U1589" s="101"/>
      <c r="V1589" s="101"/>
      <c r="W1589" s="101"/>
      <c r="X1589" s="101"/>
      <c r="Y1589" s="101"/>
      <c r="Z1589" s="101"/>
      <c r="AA1589" s="101"/>
    </row>
    <row r="1590" customFormat="false" ht="15.75" hidden="false" customHeight="true" outlineLevel="0" collapsed="false">
      <c r="A1590" s="101"/>
      <c r="B1590" s="101" t="n">
        <v>19</v>
      </c>
      <c r="C1590" s="101" t="n">
        <v>76</v>
      </c>
      <c r="D1590" s="101" t="n">
        <v>57</v>
      </c>
      <c r="E1590" s="101" t="n">
        <v>133</v>
      </c>
      <c r="F1590" s="101" t="s">
        <v>278</v>
      </c>
      <c r="G1590" s="101" t="str">
        <f aca="false">E1590&amp;""&amp;F1590</f>
        <v>133La</v>
      </c>
      <c r="H1590" s="101" t="n">
        <v>-85494.383</v>
      </c>
      <c r="I1590" s="101" t="n">
        <v>9842.07</v>
      </c>
      <c r="J1590" s="101" t="n">
        <v>4348.36</v>
      </c>
      <c r="K1590" s="101" t="n">
        <v>17867.76</v>
      </c>
      <c r="L1590" s="101" t="n">
        <v>12013.44</v>
      </c>
      <c r="M1590" s="101" t="n">
        <v>-3076.168</v>
      </c>
      <c r="N1590" s="101" t="n">
        <v>-7556.8</v>
      </c>
      <c r="O1590" s="101" t="n">
        <v>-420.05</v>
      </c>
      <c r="P1590" s="101" t="n">
        <v>-5627.11</v>
      </c>
      <c r="Q1590" s="101" t="n">
        <v>-11094.74</v>
      </c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</row>
    <row r="1591" customFormat="false" ht="15.75" hidden="false" customHeight="true" outlineLevel="0" collapsed="false">
      <c r="A1591" s="101"/>
      <c r="B1591" s="101" t="n">
        <v>17</v>
      </c>
      <c r="C1591" s="101" t="n">
        <v>75</v>
      </c>
      <c r="D1591" s="101" t="n">
        <v>58</v>
      </c>
      <c r="E1591" s="101" t="n">
        <v>133</v>
      </c>
      <c r="F1591" s="101" t="s">
        <v>279</v>
      </c>
      <c r="G1591" s="101" t="str">
        <f aca="false">E1591&amp;""&amp;F1591</f>
        <v>133Ce</v>
      </c>
      <c r="H1591" s="101" t="n">
        <v>-82418.214</v>
      </c>
      <c r="I1591" s="101" t="n">
        <v>8018.57</v>
      </c>
      <c r="J1591" s="101" t="n">
        <v>5983.55</v>
      </c>
      <c r="K1591" s="101" t="n">
        <v>18852.41</v>
      </c>
      <c r="L1591" s="101" t="n">
        <v>10312.23</v>
      </c>
      <c r="M1591" s="101" t="n">
        <v>-4480.634</v>
      </c>
      <c r="N1591" s="101" t="n">
        <v>-10085.84</v>
      </c>
      <c r="O1591" s="101" t="n">
        <v>220.16</v>
      </c>
      <c r="P1591" s="101" t="n">
        <v>-1272.2</v>
      </c>
      <c r="Q1591" s="101" t="n">
        <v>-15276.05</v>
      </c>
      <c r="R1591" s="101"/>
      <c r="S1591" s="101"/>
      <c r="T1591" s="101"/>
      <c r="U1591" s="101"/>
      <c r="V1591" s="101"/>
      <c r="W1591" s="101"/>
      <c r="X1591" s="101"/>
      <c r="Y1591" s="101"/>
      <c r="Z1591" s="101"/>
      <c r="AA1591" s="101"/>
    </row>
    <row r="1592" customFormat="false" ht="15.75" hidden="false" customHeight="true" outlineLevel="0" collapsed="false">
      <c r="A1592" s="101"/>
      <c r="B1592" s="101" t="n">
        <v>15</v>
      </c>
      <c r="C1592" s="101" t="n">
        <v>74</v>
      </c>
      <c r="D1592" s="101" t="n">
        <v>59</v>
      </c>
      <c r="E1592" s="101" t="n">
        <v>133</v>
      </c>
      <c r="F1592" s="101" t="s">
        <v>280</v>
      </c>
      <c r="G1592" s="101" t="str">
        <f aca="false">E1592&amp;""&amp;F1592</f>
        <v>133Pr</v>
      </c>
      <c r="H1592" s="101" t="n">
        <v>-77937.58</v>
      </c>
      <c r="I1592" s="101" t="n">
        <v>10795.41</v>
      </c>
      <c r="J1592" s="101" t="n">
        <v>2755.59</v>
      </c>
      <c r="K1592" s="101" t="n">
        <v>19779.56</v>
      </c>
      <c r="L1592" s="101" t="n">
        <v>8746.27</v>
      </c>
      <c r="M1592" s="101" t="n">
        <v>-5605.208</v>
      </c>
      <c r="N1592" s="101" t="n">
        <v>-12529.93</v>
      </c>
      <c r="O1592" s="101" t="n">
        <v>962.12</v>
      </c>
      <c r="P1592" s="101" t="n">
        <v>-1502.92</v>
      </c>
      <c r="Q1592" s="101" t="n">
        <v>-14583.09</v>
      </c>
      <c r="R1592" s="101"/>
      <c r="S1592" s="101"/>
      <c r="T1592" s="101"/>
      <c r="U1592" s="101"/>
      <c r="V1592" s="101"/>
      <c r="W1592" s="101"/>
      <c r="X1592" s="101"/>
      <c r="Y1592" s="101"/>
      <c r="Z1592" s="101"/>
      <c r="AA1592" s="101"/>
    </row>
    <row r="1593" customFormat="false" ht="15.75" hidden="false" customHeight="true" outlineLevel="0" collapsed="false">
      <c r="A1593" s="101"/>
      <c r="B1593" s="101" t="n">
        <v>13</v>
      </c>
      <c r="C1593" s="101" t="n">
        <v>73</v>
      </c>
      <c r="D1593" s="101" t="n">
        <v>60</v>
      </c>
      <c r="E1593" s="101" t="n">
        <v>133</v>
      </c>
      <c r="F1593" s="101" t="s">
        <v>281</v>
      </c>
      <c r="G1593" s="101" t="str">
        <f aca="false">E1593&amp;""&amp;F1593</f>
        <v>133Nd</v>
      </c>
      <c r="H1593" s="101" t="n">
        <v>-72332.372</v>
      </c>
      <c r="I1593" s="101" t="n">
        <v>8977.88</v>
      </c>
      <c r="J1593" s="101" t="n">
        <v>4407.86</v>
      </c>
      <c r="K1593" s="101" t="n">
        <v>20706.97</v>
      </c>
      <c r="L1593" s="101" t="n">
        <v>7201.87</v>
      </c>
      <c r="M1593" s="101" t="n">
        <v>-6924.726</v>
      </c>
      <c r="N1593" s="101" t="n">
        <v>-15101.01</v>
      </c>
      <c r="O1593" s="101" t="n">
        <v>1530.21</v>
      </c>
      <c r="P1593" s="101" t="n">
        <v>2849.62</v>
      </c>
      <c r="Q1593" s="101" t="n">
        <v>-18776.01</v>
      </c>
      <c r="R1593" s="101"/>
      <c r="S1593" s="101"/>
      <c r="T1593" s="101"/>
      <c r="U1593" s="101"/>
      <c r="V1593" s="101"/>
      <c r="W1593" s="101"/>
      <c r="X1593" s="101"/>
      <c r="Y1593" s="101"/>
      <c r="Z1593" s="101"/>
      <c r="AA1593" s="101"/>
    </row>
    <row r="1594" customFormat="false" ht="15.75" hidden="false" customHeight="true" outlineLevel="0" collapsed="false">
      <c r="A1594" s="101"/>
      <c r="B1594" s="101" t="n">
        <v>11</v>
      </c>
      <c r="C1594" s="101" t="n">
        <v>72</v>
      </c>
      <c r="D1594" s="101" t="n">
        <v>61</v>
      </c>
      <c r="E1594" s="101" t="n">
        <v>133</v>
      </c>
      <c r="F1594" s="101" t="s">
        <v>282</v>
      </c>
      <c r="G1594" s="101" t="str">
        <f aca="false">E1594&amp;""&amp;F1594</f>
        <v>133Pm</v>
      </c>
      <c r="H1594" s="101" t="n">
        <v>-65407.646</v>
      </c>
      <c r="I1594" s="101" t="n">
        <v>11851.01</v>
      </c>
      <c r="J1594" s="101" t="n">
        <v>1270.81</v>
      </c>
      <c r="K1594" s="101" t="n">
        <v>21627.01</v>
      </c>
      <c r="L1594" s="101" t="n">
        <v>5684.93</v>
      </c>
      <c r="M1594" s="101" t="n">
        <v>-8177.01</v>
      </c>
      <c r="N1594" s="101" t="n">
        <v>-18172.01</v>
      </c>
      <c r="O1594" s="101" t="n">
        <v>1941</v>
      </c>
      <c r="P1594" s="101" t="n">
        <v>2516.87</v>
      </c>
      <c r="Q1594" s="101" t="n">
        <v>-18400.01</v>
      </c>
      <c r="R1594" s="101"/>
      <c r="S1594" s="101"/>
      <c r="T1594" s="101"/>
      <c r="U1594" s="101"/>
      <c r="V1594" s="101"/>
      <c r="W1594" s="101"/>
      <c r="X1594" s="101"/>
      <c r="Y1594" s="101"/>
      <c r="Z1594" s="101"/>
      <c r="AA1594" s="101"/>
    </row>
    <row r="1595" customFormat="false" ht="15.75" hidden="false" customHeight="true" outlineLevel="0" collapsed="false">
      <c r="A1595" s="101"/>
      <c r="B1595" s="101" t="n">
        <v>9</v>
      </c>
      <c r="C1595" s="101" t="n">
        <v>71</v>
      </c>
      <c r="D1595" s="101" t="n">
        <v>62</v>
      </c>
      <c r="E1595" s="101" t="n">
        <v>133</v>
      </c>
      <c r="F1595" s="101" t="s">
        <v>283</v>
      </c>
      <c r="G1595" s="101" t="str">
        <f aca="false">E1595&amp;""&amp;F1595</f>
        <v>133Sm</v>
      </c>
      <c r="H1595" s="101" t="n">
        <v>-57231.01</v>
      </c>
      <c r="I1595" s="101" t="n">
        <v>10223.01</v>
      </c>
      <c r="J1595" s="101" t="n">
        <v>2892.01</v>
      </c>
      <c r="K1595" s="101" t="n">
        <v>23241.01</v>
      </c>
      <c r="L1595" s="101" t="n">
        <v>4041.01</v>
      </c>
      <c r="M1595" s="101" t="n">
        <v>-9995.01</v>
      </c>
      <c r="N1595" s="101" t="n">
        <v>-21210.01</v>
      </c>
      <c r="O1595" s="101" t="n">
        <v>2659.01</v>
      </c>
      <c r="P1595" s="101" t="n">
        <v>6906.01</v>
      </c>
      <c r="Q1595" s="101" t="n">
        <v>-23078.01</v>
      </c>
      <c r="R1595" s="101"/>
      <c r="S1595" s="101"/>
      <c r="T1595" s="101"/>
      <c r="U1595" s="101"/>
      <c r="V1595" s="101"/>
      <c r="W1595" s="101"/>
      <c r="X1595" s="101"/>
      <c r="Y1595" s="101"/>
      <c r="Z1595" s="101"/>
      <c r="AA1595" s="101"/>
    </row>
    <row r="1596" customFormat="false" ht="15.75" hidden="false" customHeight="true" outlineLevel="0" collapsed="false">
      <c r="A1596" s="101"/>
      <c r="B1596" s="101" t="n">
        <v>7</v>
      </c>
      <c r="C1596" s="101" t="n">
        <v>70</v>
      </c>
      <c r="D1596" s="101" t="n">
        <v>63</v>
      </c>
      <c r="E1596" s="101" t="n">
        <v>133</v>
      </c>
      <c r="F1596" s="101" t="s">
        <v>284</v>
      </c>
      <c r="G1596" s="101" t="str">
        <f aca="false">E1596&amp;""&amp;F1596</f>
        <v>133Eu</v>
      </c>
      <c r="H1596" s="101" t="n">
        <v>-47236.01</v>
      </c>
      <c r="I1596" s="101" t="n">
        <v>13083.01</v>
      </c>
      <c r="J1596" s="101" t="n">
        <v>-554.01</v>
      </c>
      <c r="K1596" s="101" t="n">
        <v>24109.01</v>
      </c>
      <c r="L1596" s="101" t="n">
        <v>1891.01</v>
      </c>
      <c r="M1596" s="101" t="n">
        <v>-11215.01</v>
      </c>
      <c r="N1596" s="101"/>
      <c r="O1596" s="101" t="n">
        <v>3220.01</v>
      </c>
      <c r="P1596" s="101" t="n">
        <v>7103.01</v>
      </c>
      <c r="Q1596" s="101"/>
      <c r="R1596" s="101"/>
      <c r="S1596" s="101"/>
      <c r="T1596" s="101"/>
      <c r="U1596" s="101"/>
      <c r="V1596" s="101"/>
      <c r="W1596" s="101"/>
      <c r="X1596" s="101"/>
      <c r="Y1596" s="101"/>
      <c r="Z1596" s="101"/>
      <c r="AA1596" s="101"/>
    </row>
    <row r="1597" customFormat="false" ht="15.75" hidden="false" customHeight="true" outlineLevel="0" collapsed="false">
      <c r="A1597" s="101"/>
      <c r="B1597" s="101" t="n">
        <v>5</v>
      </c>
      <c r="C1597" s="101" t="n">
        <v>69</v>
      </c>
      <c r="D1597" s="101" t="n">
        <v>64</v>
      </c>
      <c r="E1597" s="101" t="n">
        <v>133</v>
      </c>
      <c r="F1597" s="101" t="s">
        <v>285</v>
      </c>
      <c r="G1597" s="101" t="str">
        <f aca="false">E1597&amp;""&amp;F1597</f>
        <v>133Gd</v>
      </c>
      <c r="H1597" s="101" t="n">
        <v>-36021.01</v>
      </c>
      <c r="I1597" s="101"/>
      <c r="J1597" s="101" t="n">
        <v>1085.01</v>
      </c>
      <c r="K1597" s="101"/>
      <c r="L1597" s="101" t="n">
        <v>466.01</v>
      </c>
      <c r="M1597" s="101"/>
      <c r="N1597" s="101"/>
      <c r="O1597" s="101" t="n">
        <v>3695.01</v>
      </c>
      <c r="P1597" s="101" t="n">
        <v>11769.01</v>
      </c>
      <c r="Q1597" s="101"/>
      <c r="R1597" s="101"/>
      <c r="S1597" s="101"/>
      <c r="T1597" s="101"/>
      <c r="U1597" s="101"/>
      <c r="V1597" s="101"/>
      <c r="W1597" s="101"/>
      <c r="X1597" s="101"/>
      <c r="Y1597" s="101"/>
      <c r="Z1597" s="101"/>
      <c r="AA1597" s="101"/>
    </row>
    <row r="1598" customFormat="false" ht="15.75" hidden="false" customHeight="true" outlineLevel="0" collapsed="false">
      <c r="A1598" s="101"/>
      <c r="B1598" s="101" t="n">
        <v>36</v>
      </c>
      <c r="C1598" s="101" t="n">
        <v>85</v>
      </c>
      <c r="D1598" s="101" t="n">
        <v>49</v>
      </c>
      <c r="E1598" s="101" t="n">
        <v>134</v>
      </c>
      <c r="F1598" s="101" t="s">
        <v>271</v>
      </c>
      <c r="G1598" s="101" t="str">
        <f aca="false">E1598&amp;""&amp;F1598</f>
        <v>134In</v>
      </c>
      <c r="H1598" s="101" t="n">
        <v>-51661.01</v>
      </c>
      <c r="I1598" s="101" t="n">
        <v>2268.01</v>
      </c>
      <c r="J1598" s="101" t="n">
        <v>15030.01</v>
      </c>
      <c r="K1598" s="101" t="n">
        <v>5394.01</v>
      </c>
      <c r="L1598" s="101"/>
      <c r="M1598" s="101" t="n">
        <v>14772.01</v>
      </c>
      <c r="N1598" s="101" t="n">
        <v>22360.01</v>
      </c>
      <c r="O1598" s="101" t="n">
        <v>-8166.01</v>
      </c>
      <c r="P1598" s="101"/>
      <c r="Q1598" s="101" t="n">
        <v>11142.01</v>
      </c>
      <c r="R1598" s="101"/>
      <c r="S1598" s="101"/>
      <c r="T1598" s="101"/>
      <c r="U1598" s="101"/>
      <c r="V1598" s="101"/>
      <c r="W1598" s="101"/>
      <c r="X1598" s="101"/>
      <c r="Y1598" s="101"/>
      <c r="Z1598" s="101"/>
      <c r="AA1598" s="101"/>
    </row>
    <row r="1599" customFormat="false" ht="15.75" hidden="false" customHeight="true" outlineLevel="0" collapsed="false">
      <c r="A1599" s="101"/>
      <c r="B1599" s="101" t="n">
        <v>34</v>
      </c>
      <c r="C1599" s="101" t="n">
        <v>84</v>
      </c>
      <c r="D1599" s="101" t="n">
        <v>50</v>
      </c>
      <c r="E1599" s="101" t="n">
        <v>134</v>
      </c>
      <c r="F1599" s="101" t="s">
        <v>214</v>
      </c>
      <c r="G1599" s="101" t="str">
        <f aca="false">E1599&amp;""&amp;F1599</f>
        <v>134Sn</v>
      </c>
      <c r="H1599" s="101" t="n">
        <v>-66432.229</v>
      </c>
      <c r="I1599" s="101" t="n">
        <v>3629.34</v>
      </c>
      <c r="J1599" s="101" t="n">
        <v>16257.01</v>
      </c>
      <c r="K1599" s="101" t="n">
        <v>6030.95</v>
      </c>
      <c r="L1599" s="101" t="n">
        <v>30747.01</v>
      </c>
      <c r="M1599" s="101" t="n">
        <v>7588.311</v>
      </c>
      <c r="N1599" s="101" t="n">
        <v>16103.77</v>
      </c>
      <c r="O1599" s="101" t="n">
        <v>-7323.28</v>
      </c>
      <c r="P1599" s="101" t="n">
        <v>-29801.01</v>
      </c>
      <c r="Q1599" s="101" t="n">
        <v>4418.96</v>
      </c>
      <c r="R1599" s="101"/>
      <c r="S1599" s="101"/>
      <c r="T1599" s="101"/>
      <c r="U1599" s="101"/>
      <c r="V1599" s="101"/>
      <c r="W1599" s="101"/>
      <c r="X1599" s="101"/>
      <c r="Y1599" s="101"/>
      <c r="Z1599" s="101"/>
      <c r="AA1599" s="101"/>
    </row>
    <row r="1600" customFormat="false" ht="15.75" hidden="false" customHeight="true" outlineLevel="0" collapsed="false">
      <c r="A1600" s="101"/>
      <c r="B1600" s="101" t="n">
        <v>32</v>
      </c>
      <c r="C1600" s="101" t="n">
        <v>83</v>
      </c>
      <c r="D1600" s="101" t="n">
        <v>51</v>
      </c>
      <c r="E1600" s="101" t="n">
        <v>134</v>
      </c>
      <c r="F1600" s="101" t="s">
        <v>272</v>
      </c>
      <c r="G1600" s="101" t="str">
        <f aca="false">E1600&amp;""&amp;F1600</f>
        <v>134Sb</v>
      </c>
      <c r="H1600" s="101" t="n">
        <v>-74020.541</v>
      </c>
      <c r="I1600" s="101" t="n">
        <v>3169.35</v>
      </c>
      <c r="J1600" s="101" t="n">
        <v>10435.3</v>
      </c>
      <c r="K1600" s="101" t="n">
        <v>10527.6</v>
      </c>
      <c r="L1600" s="101" t="n">
        <v>26189.57</v>
      </c>
      <c r="M1600" s="101" t="n">
        <v>8515.455</v>
      </c>
      <c r="N1600" s="101" t="n">
        <v>10038.56</v>
      </c>
      <c r="O1600" s="101" t="n">
        <v>-6561.6</v>
      </c>
      <c r="P1600" s="101" t="n">
        <v>-23846.01</v>
      </c>
      <c r="Q1600" s="101" t="n">
        <v>840.2</v>
      </c>
      <c r="R1600" s="101"/>
      <c r="S1600" s="101"/>
      <c r="T1600" s="101"/>
      <c r="U1600" s="101"/>
      <c r="V1600" s="101"/>
      <c r="W1600" s="101"/>
      <c r="X1600" s="101"/>
      <c r="Y1600" s="101"/>
      <c r="Z1600" s="101"/>
      <c r="AA1600" s="101"/>
    </row>
    <row r="1601" customFormat="false" ht="15.75" hidden="false" customHeight="true" outlineLevel="0" collapsed="false">
      <c r="A1601" s="101"/>
      <c r="B1601" s="101" t="n">
        <v>30</v>
      </c>
      <c r="C1601" s="101" t="n">
        <v>82</v>
      </c>
      <c r="D1601" s="101" t="n">
        <v>52</v>
      </c>
      <c r="E1601" s="101" t="n">
        <v>134</v>
      </c>
      <c r="F1601" s="101" t="s">
        <v>273</v>
      </c>
      <c r="G1601" s="101" t="str">
        <f aca="false">E1601&amp;""&amp;F1601</f>
        <v>134Te</v>
      </c>
      <c r="H1601" s="101" t="n">
        <v>-82535.996</v>
      </c>
      <c r="I1601" s="101" t="n">
        <v>7675.25</v>
      </c>
      <c r="J1601" s="101" t="n">
        <v>10902.46</v>
      </c>
      <c r="K1601" s="101" t="n">
        <v>13490.44</v>
      </c>
      <c r="L1601" s="101" t="n">
        <v>20570.02</v>
      </c>
      <c r="M1601" s="101" t="n">
        <v>1523.107</v>
      </c>
      <c r="N1601" s="101" t="n">
        <v>5588.31</v>
      </c>
      <c r="O1601" s="101" t="n">
        <v>-4828.05</v>
      </c>
      <c r="P1601" s="101" t="n">
        <v>-18950.76</v>
      </c>
      <c r="Q1601" s="101" t="n">
        <v>-4720.74</v>
      </c>
      <c r="R1601" s="101"/>
      <c r="S1601" s="101"/>
      <c r="T1601" s="101"/>
      <c r="U1601" s="101"/>
      <c r="V1601" s="101"/>
      <c r="W1601" s="101"/>
      <c r="X1601" s="101"/>
      <c r="Y1601" s="101"/>
      <c r="Z1601" s="101"/>
      <c r="AA1601" s="101"/>
    </row>
    <row r="1602" customFormat="false" ht="15.75" hidden="false" customHeight="true" outlineLevel="0" collapsed="false">
      <c r="A1602" s="101"/>
      <c r="B1602" s="101" t="n">
        <v>28</v>
      </c>
      <c r="C1602" s="101" t="n">
        <v>81</v>
      </c>
      <c r="D1602" s="101" t="n">
        <v>53</v>
      </c>
      <c r="E1602" s="101" t="n">
        <v>134</v>
      </c>
      <c r="F1602" s="101" t="s">
        <v>274</v>
      </c>
      <c r="G1602" s="101" t="str">
        <f aca="false">E1602&amp;""&amp;F1602</f>
        <v>134I</v>
      </c>
      <c r="H1602" s="101" t="n">
        <v>-84059.102</v>
      </c>
      <c r="I1602" s="101" t="n">
        <v>6243.85</v>
      </c>
      <c r="J1602" s="101" t="n">
        <v>8416.01</v>
      </c>
      <c r="K1602" s="101" t="n">
        <v>14498.25</v>
      </c>
      <c r="L1602" s="101" t="n">
        <v>19001.47</v>
      </c>
      <c r="M1602" s="101" t="n">
        <v>4065.201</v>
      </c>
      <c r="N1602" s="101" t="n">
        <v>2832.05</v>
      </c>
      <c r="O1602" s="101" t="n">
        <v>-4197.75</v>
      </c>
      <c r="P1602" s="101" t="n">
        <v>-12425.57</v>
      </c>
      <c r="Q1602" s="101" t="n">
        <v>-4486.85</v>
      </c>
      <c r="R1602" s="101"/>
      <c r="S1602" s="101"/>
      <c r="T1602" s="101"/>
      <c r="U1602" s="101"/>
      <c r="V1602" s="101"/>
      <c r="W1602" s="101"/>
      <c r="X1602" s="101"/>
      <c r="Y1602" s="101"/>
      <c r="Z1602" s="101"/>
      <c r="AA1602" s="101"/>
    </row>
    <row r="1603" customFormat="false" ht="15.75" hidden="false" customHeight="true" outlineLevel="0" collapsed="false">
      <c r="A1603" s="101"/>
      <c r="B1603" s="101" t="n">
        <v>26</v>
      </c>
      <c r="C1603" s="101" t="n">
        <v>80</v>
      </c>
      <c r="D1603" s="101" t="n">
        <v>54</v>
      </c>
      <c r="E1603" s="101" t="n">
        <v>134</v>
      </c>
      <c r="F1603" s="101" t="s">
        <v>275</v>
      </c>
      <c r="G1603" s="101" t="str">
        <f aca="false">E1603&amp;""&amp;F1603</f>
        <v>134Xe</v>
      </c>
      <c r="H1603" s="101" t="n">
        <v>-88124.303</v>
      </c>
      <c r="I1603" s="101" t="n">
        <v>8552.05</v>
      </c>
      <c r="J1603" s="101" t="n">
        <v>9526.7</v>
      </c>
      <c r="K1603" s="101" t="n">
        <v>14987.97</v>
      </c>
      <c r="L1603" s="101" t="n">
        <v>17514.06</v>
      </c>
      <c r="M1603" s="101" t="n">
        <v>-1233.149</v>
      </c>
      <c r="N1603" s="101" t="n">
        <v>825.75</v>
      </c>
      <c r="O1603" s="101" t="n">
        <v>-3196.27</v>
      </c>
      <c r="P1603" s="101" t="n">
        <v>-12481.21</v>
      </c>
      <c r="Q1603" s="101" t="n">
        <v>-8124.69</v>
      </c>
      <c r="R1603" s="101"/>
      <c r="S1603" s="101"/>
      <c r="T1603" s="101"/>
      <c r="U1603" s="101"/>
      <c r="V1603" s="101"/>
      <c r="W1603" s="101"/>
      <c r="X1603" s="101"/>
      <c r="Y1603" s="101"/>
      <c r="Z1603" s="101"/>
      <c r="AA1603" s="101"/>
    </row>
    <row r="1604" customFormat="false" ht="15.75" hidden="false" customHeight="true" outlineLevel="0" collapsed="false">
      <c r="A1604" s="101"/>
      <c r="B1604" s="101" t="n">
        <v>24</v>
      </c>
      <c r="C1604" s="101" t="n">
        <v>79</v>
      </c>
      <c r="D1604" s="101" t="n">
        <v>55</v>
      </c>
      <c r="E1604" s="101" t="n">
        <v>134</v>
      </c>
      <c r="F1604" s="101" t="s">
        <v>276</v>
      </c>
      <c r="G1604" s="101" t="str">
        <f aca="false">E1604&amp;""&amp;F1604</f>
        <v>134Cs</v>
      </c>
      <c r="H1604" s="101" t="n">
        <v>-86891.154</v>
      </c>
      <c r="I1604" s="101" t="n">
        <v>6891.54</v>
      </c>
      <c r="J1604" s="101" t="n">
        <v>6536.55</v>
      </c>
      <c r="K1604" s="101" t="n">
        <v>15877.54</v>
      </c>
      <c r="L1604" s="101" t="n">
        <v>15765.61</v>
      </c>
      <c r="M1604" s="101" t="n">
        <v>2058.901</v>
      </c>
      <c r="N1604" s="101" t="n">
        <v>-1672.5</v>
      </c>
      <c r="O1604" s="101" t="n">
        <v>-2379.91</v>
      </c>
      <c r="P1604" s="101" t="n">
        <v>-8293.55</v>
      </c>
      <c r="Q1604" s="101" t="n">
        <v>-7408.88</v>
      </c>
      <c r="R1604" s="101"/>
      <c r="S1604" s="101"/>
      <c r="T1604" s="101"/>
      <c r="U1604" s="101"/>
      <c r="V1604" s="101"/>
      <c r="W1604" s="101"/>
      <c r="X1604" s="101"/>
      <c r="Y1604" s="101"/>
      <c r="Z1604" s="101"/>
      <c r="AA1604" s="101"/>
    </row>
    <row r="1605" customFormat="false" ht="15.75" hidden="false" customHeight="true" outlineLevel="0" collapsed="false">
      <c r="A1605" s="101"/>
      <c r="B1605" s="101" t="n">
        <v>22</v>
      </c>
      <c r="C1605" s="101" t="n">
        <v>78</v>
      </c>
      <c r="D1605" s="101" t="n">
        <v>56</v>
      </c>
      <c r="E1605" s="101" t="n">
        <v>134</v>
      </c>
      <c r="F1605" s="101" t="s">
        <v>277</v>
      </c>
      <c r="G1605" s="101" t="str">
        <f aca="false">E1605&amp;""&amp;F1605</f>
        <v>134Ba</v>
      </c>
      <c r="H1605" s="101" t="n">
        <v>-88950.055</v>
      </c>
      <c r="I1605" s="101" t="n">
        <v>9467.78</v>
      </c>
      <c r="J1605" s="101" t="n">
        <v>8168.09</v>
      </c>
      <c r="K1605" s="101" t="n">
        <v>16657.7</v>
      </c>
      <c r="L1605" s="101" t="n">
        <v>14249.03</v>
      </c>
      <c r="M1605" s="101" t="n">
        <v>-3731.405</v>
      </c>
      <c r="N1605" s="101" t="n">
        <v>-4117.17</v>
      </c>
      <c r="O1605" s="101" t="n">
        <v>-1494.51</v>
      </c>
      <c r="P1605" s="101" t="n">
        <v>-8595.45</v>
      </c>
      <c r="Q1605" s="101" t="n">
        <v>-11526.99</v>
      </c>
      <c r="R1605" s="101"/>
      <c r="S1605" s="101"/>
      <c r="T1605" s="101"/>
      <c r="U1605" s="101"/>
      <c r="V1605" s="101"/>
      <c r="W1605" s="101"/>
      <c r="X1605" s="101"/>
      <c r="Y1605" s="101"/>
      <c r="Z1605" s="101"/>
      <c r="AA1605" s="101"/>
    </row>
    <row r="1606" customFormat="false" ht="15.75" hidden="false" customHeight="true" outlineLevel="0" collapsed="false">
      <c r="A1606" s="101"/>
      <c r="B1606" s="101" t="n">
        <v>20</v>
      </c>
      <c r="C1606" s="101" t="n">
        <v>77</v>
      </c>
      <c r="D1606" s="101" t="n">
        <v>57</v>
      </c>
      <c r="E1606" s="101" t="n">
        <v>134</v>
      </c>
      <c r="F1606" s="101" t="s">
        <v>278</v>
      </c>
      <c r="G1606" s="101" t="str">
        <f aca="false">E1606&amp;""&amp;F1606</f>
        <v>134La</v>
      </c>
      <c r="H1606" s="101" t="n">
        <v>-85218.65</v>
      </c>
      <c r="I1606" s="101" t="n">
        <v>7795.58</v>
      </c>
      <c r="J1606" s="101" t="n">
        <v>4954.03</v>
      </c>
      <c r="K1606" s="101" t="n">
        <v>17637.65</v>
      </c>
      <c r="L1606" s="101" t="n">
        <v>12640.34</v>
      </c>
      <c r="M1606" s="101" t="n">
        <v>-385.76</v>
      </c>
      <c r="N1606" s="101" t="n">
        <v>-6690.66</v>
      </c>
      <c r="O1606" s="101" t="n">
        <v>-743.82</v>
      </c>
      <c r="P1606" s="101" t="n">
        <v>-4436.69</v>
      </c>
      <c r="Q1606" s="101" t="n">
        <v>-10871.75</v>
      </c>
      <c r="R1606" s="101"/>
      <c r="S1606" s="101"/>
      <c r="T1606" s="101"/>
      <c r="U1606" s="101"/>
      <c r="V1606" s="101"/>
      <c r="W1606" s="101"/>
      <c r="X1606" s="101"/>
      <c r="Y1606" s="101"/>
      <c r="Z1606" s="101"/>
      <c r="AA1606" s="101"/>
    </row>
    <row r="1607" customFormat="false" ht="15.75" hidden="false" customHeight="true" outlineLevel="0" collapsed="false">
      <c r="A1607" s="101"/>
      <c r="B1607" s="101" t="n">
        <v>18</v>
      </c>
      <c r="C1607" s="101" t="n">
        <v>76</v>
      </c>
      <c r="D1607" s="101" t="n">
        <v>58</v>
      </c>
      <c r="E1607" s="101" t="n">
        <v>134</v>
      </c>
      <c r="F1607" s="101" t="s">
        <v>279</v>
      </c>
      <c r="G1607" s="101" t="str">
        <f aca="false">E1607&amp;""&amp;F1607</f>
        <v>134Ce</v>
      </c>
      <c r="H1607" s="101" t="n">
        <v>-84832.889</v>
      </c>
      <c r="I1607" s="101" t="n">
        <v>10485.99</v>
      </c>
      <c r="J1607" s="101" t="n">
        <v>6627.48</v>
      </c>
      <c r="K1607" s="101" t="n">
        <v>18504.56</v>
      </c>
      <c r="L1607" s="101" t="n">
        <v>10975.84</v>
      </c>
      <c r="M1607" s="101" t="n">
        <v>-6304.898</v>
      </c>
      <c r="N1607" s="101" t="n">
        <v>-9186.46</v>
      </c>
      <c r="O1607" s="101" t="n">
        <v>3.93</v>
      </c>
      <c r="P1607" s="101" t="n">
        <v>-4568.27</v>
      </c>
      <c r="Q1607" s="101" t="n">
        <v>-14966.63</v>
      </c>
      <c r="R1607" s="101"/>
      <c r="S1607" s="101"/>
      <c r="T1607" s="101"/>
      <c r="U1607" s="101"/>
      <c r="V1607" s="101"/>
      <c r="W1607" s="101"/>
      <c r="X1607" s="101"/>
      <c r="Y1607" s="101"/>
      <c r="Z1607" s="101"/>
      <c r="AA1607" s="101"/>
    </row>
    <row r="1608" customFormat="false" ht="15.75" hidden="false" customHeight="true" outlineLevel="0" collapsed="false">
      <c r="A1608" s="101"/>
      <c r="B1608" s="101" t="n">
        <v>16</v>
      </c>
      <c r="C1608" s="101" t="n">
        <v>75</v>
      </c>
      <c r="D1608" s="101" t="n">
        <v>59</v>
      </c>
      <c r="E1608" s="101" t="n">
        <v>134</v>
      </c>
      <c r="F1608" s="101" t="s">
        <v>280</v>
      </c>
      <c r="G1608" s="101" t="str">
        <f aca="false">E1608&amp;""&amp;F1608</f>
        <v>134Pr</v>
      </c>
      <c r="H1608" s="101" t="n">
        <v>-78527.991</v>
      </c>
      <c r="I1608" s="101" t="n">
        <v>8661.73</v>
      </c>
      <c r="J1608" s="101" t="n">
        <v>3398.75</v>
      </c>
      <c r="K1608" s="101" t="n">
        <v>19457.14</v>
      </c>
      <c r="L1608" s="101" t="n">
        <v>9382.3</v>
      </c>
      <c r="M1608" s="101" t="n">
        <v>-2881.559</v>
      </c>
      <c r="N1608" s="101" t="n">
        <v>-11789.24</v>
      </c>
      <c r="O1608" s="101" t="n">
        <v>674.46</v>
      </c>
      <c r="P1608" s="101" t="n">
        <v>-322.58</v>
      </c>
      <c r="Q1608" s="101" t="n">
        <v>-14266.94</v>
      </c>
      <c r="R1608" s="101"/>
      <c r="S1608" s="101"/>
      <c r="T1608" s="101"/>
      <c r="U1608" s="101"/>
      <c r="V1608" s="101"/>
      <c r="W1608" s="101"/>
      <c r="X1608" s="101"/>
      <c r="Y1608" s="101"/>
      <c r="Z1608" s="101"/>
      <c r="AA1608" s="101"/>
    </row>
    <row r="1609" customFormat="false" ht="15.75" hidden="false" customHeight="true" outlineLevel="0" collapsed="false">
      <c r="A1609" s="101"/>
      <c r="B1609" s="101" t="n">
        <v>14</v>
      </c>
      <c r="C1609" s="101" t="n">
        <v>74</v>
      </c>
      <c r="D1609" s="101" t="n">
        <v>60</v>
      </c>
      <c r="E1609" s="101" t="n">
        <v>134</v>
      </c>
      <c r="F1609" s="101" t="s">
        <v>281</v>
      </c>
      <c r="G1609" s="101" t="str">
        <f aca="false">E1609&amp;""&amp;F1609</f>
        <v>134Nd</v>
      </c>
      <c r="H1609" s="101" t="n">
        <v>-75646.432</v>
      </c>
      <c r="I1609" s="101" t="n">
        <v>11385.38</v>
      </c>
      <c r="J1609" s="101" t="n">
        <v>4997.82</v>
      </c>
      <c r="K1609" s="101" t="n">
        <v>20363.26</v>
      </c>
      <c r="L1609" s="101" t="n">
        <v>7753.41</v>
      </c>
      <c r="M1609" s="101" t="n">
        <v>-8907.681</v>
      </c>
      <c r="N1609" s="101" t="n">
        <v>-14270.01</v>
      </c>
      <c r="O1609" s="101" t="n">
        <v>1351.56</v>
      </c>
      <c r="P1609" s="101" t="n">
        <v>-517.19</v>
      </c>
      <c r="Q1609" s="101" t="n">
        <v>-18310.1</v>
      </c>
      <c r="R1609" s="101"/>
      <c r="S1609" s="101"/>
      <c r="T1609" s="101"/>
      <c r="U1609" s="101"/>
      <c r="V1609" s="101"/>
      <c r="W1609" s="101"/>
      <c r="X1609" s="101"/>
      <c r="Y1609" s="101"/>
      <c r="Z1609" s="101"/>
      <c r="AA1609" s="101"/>
    </row>
    <row r="1610" customFormat="false" ht="15.75" hidden="false" customHeight="true" outlineLevel="0" collapsed="false">
      <c r="A1610" s="101"/>
      <c r="B1610" s="101" t="n">
        <v>12</v>
      </c>
      <c r="C1610" s="101" t="n">
        <v>73</v>
      </c>
      <c r="D1610" s="101" t="n">
        <v>61</v>
      </c>
      <c r="E1610" s="101" t="n">
        <v>134</v>
      </c>
      <c r="F1610" s="101" t="s">
        <v>282</v>
      </c>
      <c r="G1610" s="101" t="str">
        <f aca="false">E1610&amp;""&amp;F1610</f>
        <v>134Pm</v>
      </c>
      <c r="H1610" s="101" t="n">
        <v>-66738.751</v>
      </c>
      <c r="I1610" s="101" t="n">
        <v>9402.42</v>
      </c>
      <c r="J1610" s="101" t="n">
        <v>1695.35</v>
      </c>
      <c r="K1610" s="101" t="n">
        <v>21254.01</v>
      </c>
      <c r="L1610" s="101" t="n">
        <v>6103.21</v>
      </c>
      <c r="M1610" s="101" t="n">
        <v>-5363.01</v>
      </c>
      <c r="N1610" s="101" t="n">
        <v>-16811.01</v>
      </c>
      <c r="O1610" s="101" t="n">
        <v>2011.79</v>
      </c>
      <c r="P1610" s="101" t="n">
        <v>3909.86</v>
      </c>
      <c r="Q1610" s="101" t="n">
        <v>-17579.01</v>
      </c>
      <c r="R1610" s="101"/>
      <c r="S1610" s="101"/>
      <c r="T1610" s="101"/>
      <c r="U1610" s="101"/>
      <c r="V1610" s="101"/>
      <c r="W1610" s="101"/>
      <c r="X1610" s="101"/>
      <c r="Y1610" s="101"/>
      <c r="Z1610" s="101"/>
      <c r="AA1610" s="101"/>
    </row>
    <row r="1611" customFormat="false" ht="15.75" hidden="false" customHeight="true" outlineLevel="0" collapsed="false">
      <c r="A1611" s="101"/>
      <c r="B1611" s="101" t="n">
        <v>10</v>
      </c>
      <c r="C1611" s="101" t="n">
        <v>72</v>
      </c>
      <c r="D1611" s="101" t="n">
        <v>62</v>
      </c>
      <c r="E1611" s="101" t="n">
        <v>134</v>
      </c>
      <c r="F1611" s="101" t="s">
        <v>283</v>
      </c>
      <c r="G1611" s="101" t="str">
        <f aca="false">E1611&amp;""&amp;F1611</f>
        <v>134Sm</v>
      </c>
      <c r="H1611" s="101" t="n">
        <v>-61376.01</v>
      </c>
      <c r="I1611" s="101" t="n">
        <v>12216.01</v>
      </c>
      <c r="J1611" s="101" t="n">
        <v>3257.01</v>
      </c>
      <c r="K1611" s="101" t="n">
        <v>22440.01</v>
      </c>
      <c r="L1611" s="101" t="n">
        <v>4528.01</v>
      </c>
      <c r="M1611" s="101" t="n">
        <v>-11448.01</v>
      </c>
      <c r="N1611" s="101" t="n">
        <v>-20074.01</v>
      </c>
      <c r="O1611" s="101" t="n">
        <v>2795.01</v>
      </c>
      <c r="P1611" s="101" t="n">
        <v>3667.01</v>
      </c>
      <c r="Q1611" s="101" t="n">
        <v>-22211.01</v>
      </c>
      <c r="R1611" s="101"/>
      <c r="S1611" s="101"/>
      <c r="T1611" s="101"/>
      <c r="U1611" s="101"/>
      <c r="V1611" s="101"/>
      <c r="W1611" s="101"/>
      <c r="X1611" s="101"/>
      <c r="Y1611" s="101"/>
      <c r="Z1611" s="101"/>
      <c r="AA1611" s="101"/>
    </row>
    <row r="1612" customFormat="false" ht="15.75" hidden="false" customHeight="true" outlineLevel="0" collapsed="false">
      <c r="A1612" s="101"/>
      <c r="B1612" s="101" t="n">
        <v>8</v>
      </c>
      <c r="C1612" s="101" t="n">
        <v>71</v>
      </c>
      <c r="D1612" s="101" t="n">
        <v>63</v>
      </c>
      <c r="E1612" s="101" t="n">
        <v>134</v>
      </c>
      <c r="F1612" s="101" t="s">
        <v>284</v>
      </c>
      <c r="G1612" s="101" t="str">
        <f aca="false">E1612&amp;""&amp;F1612</f>
        <v>134Eu</v>
      </c>
      <c r="H1612" s="101" t="n">
        <v>-49928.01</v>
      </c>
      <c r="I1612" s="101" t="n">
        <v>10763.01</v>
      </c>
      <c r="J1612" s="101" t="n">
        <v>-14.01</v>
      </c>
      <c r="K1612" s="101" t="n">
        <v>23846.01</v>
      </c>
      <c r="L1612" s="101" t="n">
        <v>2878.01</v>
      </c>
      <c r="M1612" s="101" t="n">
        <v>-8626.01</v>
      </c>
      <c r="N1612" s="101"/>
      <c r="O1612" s="101" t="n">
        <v>3043.01</v>
      </c>
      <c r="P1612" s="101" t="n">
        <v>8191.01</v>
      </c>
      <c r="Q1612" s="101" t="n">
        <v>-21979.01</v>
      </c>
      <c r="R1612" s="101"/>
      <c r="S1612" s="101"/>
      <c r="T1612" s="101"/>
      <c r="U1612" s="101"/>
      <c r="V1612" s="101"/>
      <c r="W1612" s="101"/>
      <c r="X1612" s="101"/>
      <c r="Y1612" s="101"/>
      <c r="Z1612" s="101"/>
      <c r="AA1612" s="101"/>
    </row>
    <row r="1613" customFormat="false" ht="15.75" hidden="false" customHeight="true" outlineLevel="0" collapsed="false">
      <c r="A1613" s="101"/>
      <c r="B1613" s="101" t="n">
        <v>6</v>
      </c>
      <c r="C1613" s="101" t="n">
        <v>70</v>
      </c>
      <c r="D1613" s="101" t="n">
        <v>64</v>
      </c>
      <c r="E1613" s="101" t="n">
        <v>134</v>
      </c>
      <c r="F1613" s="101" t="s">
        <v>285</v>
      </c>
      <c r="G1613" s="101" t="str">
        <f aca="false">E1613&amp;""&amp;F1613</f>
        <v>134Gd</v>
      </c>
      <c r="H1613" s="101" t="n">
        <v>-41302.01</v>
      </c>
      <c r="I1613" s="101" t="n">
        <v>13353.01</v>
      </c>
      <c r="J1613" s="101" t="n">
        <v>1355.01</v>
      </c>
      <c r="K1613" s="101"/>
      <c r="L1613" s="101" t="n">
        <v>801.01</v>
      </c>
      <c r="M1613" s="101"/>
      <c r="N1613" s="101"/>
      <c r="O1613" s="101" t="n">
        <v>3779.01</v>
      </c>
      <c r="P1613" s="101" t="n">
        <v>8640.01</v>
      </c>
      <c r="Q1613" s="101"/>
      <c r="R1613" s="101"/>
      <c r="S1613" s="101"/>
      <c r="T1613" s="101"/>
      <c r="U1613" s="101"/>
      <c r="V1613" s="101"/>
      <c r="W1613" s="101"/>
      <c r="X1613" s="101"/>
      <c r="Y1613" s="101"/>
      <c r="Z1613" s="101"/>
      <c r="AA1613" s="101"/>
    </row>
    <row r="1614" customFormat="false" ht="15.75" hidden="false" customHeight="true" outlineLevel="0" collapsed="false">
      <c r="A1614" s="101"/>
      <c r="B1614" s="101" t="n">
        <v>37</v>
      </c>
      <c r="C1614" s="101" t="n">
        <v>86</v>
      </c>
      <c r="D1614" s="101" t="n">
        <v>49</v>
      </c>
      <c r="E1614" s="101" t="n">
        <v>135</v>
      </c>
      <c r="F1614" s="101" t="s">
        <v>271</v>
      </c>
      <c r="G1614" s="101" t="str">
        <f aca="false">E1614&amp;""&amp;F1614</f>
        <v>135In</v>
      </c>
      <c r="H1614" s="101" t="n">
        <v>-46528.01</v>
      </c>
      <c r="I1614" s="101" t="n">
        <v>2939.01</v>
      </c>
      <c r="J1614" s="101"/>
      <c r="K1614" s="101" t="n">
        <v>5207.01</v>
      </c>
      <c r="L1614" s="101"/>
      <c r="M1614" s="101" t="n">
        <v>14104.01</v>
      </c>
      <c r="N1614" s="101" t="n">
        <v>23161.01</v>
      </c>
      <c r="O1614" s="101"/>
      <c r="P1614" s="101"/>
      <c r="Q1614" s="101" t="n">
        <v>11833.01</v>
      </c>
      <c r="R1614" s="101"/>
      <c r="S1614" s="101"/>
      <c r="T1614" s="101"/>
      <c r="U1614" s="101"/>
      <c r="V1614" s="101"/>
      <c r="W1614" s="101"/>
      <c r="X1614" s="101"/>
      <c r="Y1614" s="101"/>
      <c r="Z1614" s="101"/>
      <c r="AA1614" s="101"/>
    </row>
    <row r="1615" customFormat="false" ht="15.75" hidden="false" customHeight="true" outlineLevel="0" collapsed="false">
      <c r="A1615" s="101"/>
      <c r="B1615" s="101" t="n">
        <v>35</v>
      </c>
      <c r="C1615" s="101" t="n">
        <v>85</v>
      </c>
      <c r="D1615" s="101" t="n">
        <v>50</v>
      </c>
      <c r="E1615" s="101" t="n">
        <v>135</v>
      </c>
      <c r="F1615" s="101" t="s">
        <v>214</v>
      </c>
      <c r="G1615" s="101" t="str">
        <f aca="false">E1615&amp;""&amp;F1615</f>
        <v>135Sn</v>
      </c>
      <c r="H1615" s="101" t="n">
        <v>-60632.243</v>
      </c>
      <c r="I1615" s="101" t="n">
        <v>2271.33</v>
      </c>
      <c r="J1615" s="101" t="n">
        <v>16261.01</v>
      </c>
      <c r="K1615" s="101" t="n">
        <v>5900.67</v>
      </c>
      <c r="L1615" s="101" t="n">
        <v>31290.01</v>
      </c>
      <c r="M1615" s="101" t="n">
        <v>9057.382</v>
      </c>
      <c r="N1615" s="101" t="n">
        <v>17095.62</v>
      </c>
      <c r="O1615" s="101" t="n">
        <v>-7726.01</v>
      </c>
      <c r="P1615" s="101"/>
      <c r="Q1615" s="101" t="n">
        <v>5316.98</v>
      </c>
      <c r="R1615" s="101"/>
      <c r="S1615" s="101"/>
      <c r="T1615" s="101"/>
      <c r="U1615" s="101"/>
      <c r="V1615" s="101"/>
      <c r="W1615" s="101"/>
      <c r="X1615" s="101"/>
      <c r="Y1615" s="101"/>
      <c r="Z1615" s="101"/>
      <c r="AA1615" s="101"/>
    </row>
    <row r="1616" customFormat="false" ht="15.75" hidden="false" customHeight="true" outlineLevel="0" collapsed="false">
      <c r="A1616" s="101"/>
      <c r="B1616" s="101" t="n">
        <v>33</v>
      </c>
      <c r="C1616" s="101" t="n">
        <v>84</v>
      </c>
      <c r="D1616" s="101" t="n">
        <v>51</v>
      </c>
      <c r="E1616" s="101" t="n">
        <v>135</v>
      </c>
      <c r="F1616" s="101" t="s">
        <v>272</v>
      </c>
      <c r="G1616" s="101" t="str">
        <f aca="false">E1616&amp;""&amp;F1616</f>
        <v>135Sb</v>
      </c>
      <c r="H1616" s="101" t="n">
        <v>-69689.625</v>
      </c>
      <c r="I1616" s="101" t="n">
        <v>3740.4</v>
      </c>
      <c r="J1616" s="101" t="n">
        <v>10546.37</v>
      </c>
      <c r="K1616" s="101" t="n">
        <v>6909.75</v>
      </c>
      <c r="L1616" s="101" t="n">
        <v>26804.01</v>
      </c>
      <c r="M1616" s="101" t="n">
        <v>8038.234</v>
      </c>
      <c r="N1616" s="101" t="n">
        <v>14099.33</v>
      </c>
      <c r="O1616" s="101" t="n">
        <v>-4088.96</v>
      </c>
      <c r="P1616" s="101" t="n">
        <v>-25318.01</v>
      </c>
      <c r="Q1616" s="101" t="n">
        <v>4775.05</v>
      </c>
      <c r="R1616" s="101"/>
      <c r="S1616" s="101"/>
      <c r="T1616" s="101"/>
      <c r="U1616" s="101"/>
      <c r="V1616" s="101"/>
      <c r="W1616" s="101"/>
      <c r="X1616" s="101"/>
      <c r="Y1616" s="101"/>
      <c r="Z1616" s="101"/>
      <c r="AA1616" s="101"/>
    </row>
    <row r="1617" customFormat="false" ht="15.75" hidden="false" customHeight="true" outlineLevel="0" collapsed="false">
      <c r="A1617" s="101"/>
      <c r="B1617" s="101" t="n">
        <v>31</v>
      </c>
      <c r="C1617" s="101" t="n">
        <v>83</v>
      </c>
      <c r="D1617" s="101" t="n">
        <v>52</v>
      </c>
      <c r="E1617" s="101" t="n">
        <v>135</v>
      </c>
      <c r="F1617" s="101" t="s">
        <v>273</v>
      </c>
      <c r="G1617" s="101" t="str">
        <f aca="false">E1617&amp;""&amp;F1617</f>
        <v>135Te</v>
      </c>
      <c r="H1617" s="101" t="n">
        <v>-77727.859</v>
      </c>
      <c r="I1617" s="101" t="n">
        <v>3263.18</v>
      </c>
      <c r="J1617" s="101" t="n">
        <v>10996.29</v>
      </c>
      <c r="K1617" s="101" t="n">
        <v>10938.43</v>
      </c>
      <c r="L1617" s="101" t="n">
        <v>21431.59</v>
      </c>
      <c r="M1617" s="101" t="n">
        <v>6061.1</v>
      </c>
      <c r="N1617" s="101" t="n">
        <v>8688.91</v>
      </c>
      <c r="O1617" s="101" t="n">
        <v>-2880.65</v>
      </c>
      <c r="P1617" s="101" t="n">
        <v>-18584.6</v>
      </c>
      <c r="Q1617" s="101" t="n">
        <v>-1740.07</v>
      </c>
      <c r="R1617" s="101"/>
      <c r="S1617" s="101"/>
      <c r="T1617" s="101"/>
      <c r="U1617" s="101"/>
      <c r="V1617" s="101"/>
      <c r="W1617" s="101"/>
      <c r="X1617" s="101"/>
      <c r="Y1617" s="101"/>
      <c r="Z1617" s="101"/>
      <c r="AA1617" s="101"/>
    </row>
    <row r="1618" customFormat="false" ht="15.75" hidden="false" customHeight="true" outlineLevel="0" collapsed="false">
      <c r="A1618" s="101"/>
      <c r="B1618" s="101" t="n">
        <v>29</v>
      </c>
      <c r="C1618" s="101" t="n">
        <v>82</v>
      </c>
      <c r="D1618" s="101" t="n">
        <v>53</v>
      </c>
      <c r="E1618" s="101" t="n">
        <v>135</v>
      </c>
      <c r="F1618" s="101" t="s">
        <v>274</v>
      </c>
      <c r="G1618" s="101" t="str">
        <f aca="false">E1618&amp;""&amp;F1618</f>
        <v>135I</v>
      </c>
      <c r="H1618" s="101" t="n">
        <v>-83788.959</v>
      </c>
      <c r="I1618" s="101" t="n">
        <v>7801.17</v>
      </c>
      <c r="J1618" s="101" t="n">
        <v>8541.93</v>
      </c>
      <c r="K1618" s="101" t="n">
        <v>14045.02</v>
      </c>
      <c r="L1618" s="101" t="n">
        <v>19444.39</v>
      </c>
      <c r="M1618" s="101" t="n">
        <v>2627.807</v>
      </c>
      <c r="N1618" s="101" t="n">
        <v>3792.86</v>
      </c>
      <c r="O1618" s="101" t="n">
        <v>-4231.97</v>
      </c>
      <c r="P1618" s="101" t="n">
        <v>-17057.39</v>
      </c>
      <c r="Q1618" s="101" t="n">
        <v>-3735.97</v>
      </c>
      <c r="R1618" s="101"/>
      <c r="S1618" s="101"/>
      <c r="T1618" s="101"/>
      <c r="U1618" s="101"/>
      <c r="V1618" s="101"/>
      <c r="W1618" s="101"/>
      <c r="X1618" s="101"/>
      <c r="Y1618" s="101"/>
      <c r="Z1618" s="101"/>
      <c r="AA1618" s="101"/>
    </row>
    <row r="1619" customFormat="false" ht="15.75" hidden="false" customHeight="true" outlineLevel="0" collapsed="false">
      <c r="A1619" s="101"/>
      <c r="B1619" s="101" t="n">
        <v>27</v>
      </c>
      <c r="C1619" s="101" t="n">
        <v>81</v>
      </c>
      <c r="D1619" s="101" t="n">
        <v>54</v>
      </c>
      <c r="E1619" s="101" t="n">
        <v>135</v>
      </c>
      <c r="F1619" s="101" t="s">
        <v>275</v>
      </c>
      <c r="G1619" s="101" t="str">
        <f aca="false">E1619&amp;""&amp;F1619</f>
        <v>135Xe</v>
      </c>
      <c r="H1619" s="101" t="n">
        <v>-86416.766</v>
      </c>
      <c r="I1619" s="101" t="n">
        <v>6363.78</v>
      </c>
      <c r="J1619" s="101" t="n">
        <v>9646.63</v>
      </c>
      <c r="K1619" s="101" t="n">
        <v>14915.83</v>
      </c>
      <c r="L1619" s="101" t="n">
        <v>18062.65</v>
      </c>
      <c r="M1619" s="101" t="n">
        <v>1165.048</v>
      </c>
      <c r="N1619" s="101" t="n">
        <v>1433.95</v>
      </c>
      <c r="O1619" s="101" t="n">
        <v>-3630.67</v>
      </c>
      <c r="P1619" s="101" t="n">
        <v>-11169.74</v>
      </c>
      <c r="Q1619" s="101" t="n">
        <v>-7596.93</v>
      </c>
      <c r="R1619" s="101"/>
      <c r="S1619" s="101"/>
      <c r="T1619" s="101"/>
      <c r="U1619" s="101"/>
      <c r="V1619" s="101"/>
      <c r="W1619" s="101"/>
      <c r="X1619" s="101"/>
      <c r="Y1619" s="101"/>
      <c r="Z1619" s="101"/>
      <c r="AA1619" s="101"/>
    </row>
    <row r="1620" customFormat="false" ht="15.75" hidden="false" customHeight="true" outlineLevel="0" collapsed="false">
      <c r="A1620" s="101"/>
      <c r="B1620" s="101" t="n">
        <v>25</v>
      </c>
      <c r="C1620" s="101" t="n">
        <v>80</v>
      </c>
      <c r="D1620" s="101" t="n">
        <v>55</v>
      </c>
      <c r="E1620" s="101" t="n">
        <v>135</v>
      </c>
      <c r="F1620" s="101" t="s">
        <v>276</v>
      </c>
      <c r="G1620" s="101" t="str">
        <f aca="false">E1620&amp;""&amp;F1620</f>
        <v>135Cs</v>
      </c>
      <c r="H1620" s="101" t="n">
        <v>-87581.815</v>
      </c>
      <c r="I1620" s="101" t="n">
        <v>8761.98</v>
      </c>
      <c r="J1620" s="101" t="n">
        <v>6746.48</v>
      </c>
      <c r="K1620" s="101" t="n">
        <v>15653.52</v>
      </c>
      <c r="L1620" s="101" t="n">
        <v>16273.18</v>
      </c>
      <c r="M1620" s="101" t="n">
        <v>268.898</v>
      </c>
      <c r="N1620" s="101" t="n">
        <v>-938.31</v>
      </c>
      <c r="O1620" s="101" t="n">
        <v>-2563.95</v>
      </c>
      <c r="P1620" s="101" t="n">
        <v>-10811.68</v>
      </c>
      <c r="Q1620" s="101" t="n">
        <v>-6703.08</v>
      </c>
      <c r="R1620" s="101"/>
      <c r="S1620" s="101"/>
      <c r="T1620" s="101"/>
      <c r="U1620" s="101"/>
      <c r="V1620" s="101"/>
      <c r="W1620" s="101"/>
      <c r="X1620" s="101"/>
      <c r="Y1620" s="101"/>
      <c r="Z1620" s="101"/>
      <c r="AA1620" s="101"/>
    </row>
    <row r="1621" customFormat="false" ht="15.75" hidden="false" customHeight="true" outlineLevel="0" collapsed="false">
      <c r="A1621" s="101"/>
      <c r="B1621" s="101" t="n">
        <v>23</v>
      </c>
      <c r="C1621" s="101" t="n">
        <v>79</v>
      </c>
      <c r="D1621" s="101" t="n">
        <v>56</v>
      </c>
      <c r="E1621" s="101" t="n">
        <v>135</v>
      </c>
      <c r="F1621" s="101" t="s">
        <v>277</v>
      </c>
      <c r="G1621" s="101" t="str">
        <f aca="false">E1621&amp;""&amp;F1621</f>
        <v>135Ba</v>
      </c>
      <c r="H1621" s="101" t="n">
        <v>-87850.713</v>
      </c>
      <c r="I1621" s="101" t="n">
        <v>6971.97</v>
      </c>
      <c r="J1621" s="101" t="n">
        <v>8248.53</v>
      </c>
      <c r="K1621" s="101" t="n">
        <v>16439.76</v>
      </c>
      <c r="L1621" s="101" t="n">
        <v>14785.08</v>
      </c>
      <c r="M1621" s="101" t="n">
        <v>-1207.205</v>
      </c>
      <c r="N1621" s="101" t="n">
        <v>-3234.36</v>
      </c>
      <c r="O1621" s="101" t="n">
        <v>-1862</v>
      </c>
      <c r="P1621" s="101" t="n">
        <v>-7015.38</v>
      </c>
      <c r="Q1621" s="101" t="n">
        <v>-10703.38</v>
      </c>
      <c r="R1621" s="101"/>
      <c r="S1621" s="101"/>
      <c r="T1621" s="101"/>
      <c r="U1621" s="101"/>
      <c r="V1621" s="101"/>
      <c r="W1621" s="101"/>
      <c r="X1621" s="101"/>
      <c r="Y1621" s="101"/>
      <c r="Z1621" s="101"/>
      <c r="AA1621" s="101"/>
    </row>
    <row r="1622" customFormat="false" ht="15.75" hidden="false" customHeight="true" outlineLevel="0" collapsed="false">
      <c r="A1622" s="101"/>
      <c r="B1622" s="101" t="n">
        <v>21</v>
      </c>
      <c r="C1622" s="101" t="n">
        <v>78</v>
      </c>
      <c r="D1622" s="101" t="n">
        <v>57</v>
      </c>
      <c r="E1622" s="101" t="n">
        <v>135</v>
      </c>
      <c r="F1622" s="101" t="s">
        <v>278</v>
      </c>
      <c r="G1622" s="101" t="str">
        <f aca="false">E1622&amp;""&amp;F1622</f>
        <v>135La</v>
      </c>
      <c r="H1622" s="101" t="n">
        <v>-86643.508</v>
      </c>
      <c r="I1622" s="101" t="n">
        <v>9496.18</v>
      </c>
      <c r="J1622" s="101" t="n">
        <v>4982.42</v>
      </c>
      <c r="K1622" s="101" t="n">
        <v>17291.76</v>
      </c>
      <c r="L1622" s="101" t="n">
        <v>13150.52</v>
      </c>
      <c r="M1622" s="101" t="n">
        <v>-2027.152</v>
      </c>
      <c r="N1622" s="101" t="n">
        <v>-5707.65</v>
      </c>
      <c r="O1622" s="101" t="n">
        <v>-1009.54</v>
      </c>
      <c r="P1622" s="101" t="n">
        <v>-7041.32</v>
      </c>
      <c r="Q1622" s="101" t="n">
        <v>-9881.94</v>
      </c>
      <c r="R1622" s="101"/>
      <c r="S1622" s="101"/>
      <c r="T1622" s="101"/>
      <c r="U1622" s="101"/>
      <c r="V1622" s="101"/>
      <c r="W1622" s="101"/>
      <c r="X1622" s="101"/>
      <c r="Y1622" s="101"/>
      <c r="Z1622" s="101"/>
      <c r="AA1622" s="101"/>
    </row>
    <row r="1623" customFormat="false" ht="15.75" hidden="false" customHeight="true" outlineLevel="0" collapsed="false">
      <c r="A1623" s="101"/>
      <c r="B1623" s="101" t="n">
        <v>19</v>
      </c>
      <c r="C1623" s="101" t="n">
        <v>77</v>
      </c>
      <c r="D1623" s="101" t="n">
        <v>58</v>
      </c>
      <c r="E1623" s="101" t="n">
        <v>135</v>
      </c>
      <c r="F1623" s="101" t="s">
        <v>279</v>
      </c>
      <c r="G1623" s="101" t="str">
        <f aca="false">E1623&amp;""&amp;F1623</f>
        <v>135Ce</v>
      </c>
      <c r="H1623" s="101" t="n">
        <v>-84616.356</v>
      </c>
      <c r="I1623" s="101" t="n">
        <v>7854.78</v>
      </c>
      <c r="J1623" s="101" t="n">
        <v>6686.68</v>
      </c>
      <c r="K1623" s="101" t="n">
        <v>18340.78</v>
      </c>
      <c r="L1623" s="101" t="n">
        <v>11640.71</v>
      </c>
      <c r="M1623" s="101" t="n">
        <v>-3680.496</v>
      </c>
      <c r="N1623" s="101" t="n">
        <v>-8402.75</v>
      </c>
      <c r="O1623" s="101" t="n">
        <v>-357.35</v>
      </c>
      <c r="P1623" s="101" t="n">
        <v>-2955.27</v>
      </c>
      <c r="Q1623" s="101" t="n">
        <v>-14159.68</v>
      </c>
      <c r="R1623" s="101"/>
      <c r="S1623" s="101"/>
      <c r="T1623" s="101"/>
      <c r="U1623" s="101"/>
      <c r="V1623" s="101"/>
      <c r="W1623" s="101"/>
      <c r="X1623" s="101"/>
      <c r="Y1623" s="101"/>
      <c r="Z1623" s="101"/>
      <c r="AA1623" s="101"/>
    </row>
    <row r="1624" customFormat="false" ht="15.75" hidden="false" customHeight="true" outlineLevel="0" collapsed="false">
      <c r="A1624" s="101"/>
      <c r="B1624" s="101" t="n">
        <v>17</v>
      </c>
      <c r="C1624" s="101" t="n">
        <v>76</v>
      </c>
      <c r="D1624" s="101" t="n">
        <v>59</v>
      </c>
      <c r="E1624" s="101" t="n">
        <v>135</v>
      </c>
      <c r="F1624" s="101" t="s">
        <v>280</v>
      </c>
      <c r="G1624" s="101" t="str">
        <f aca="false">E1624&amp;""&amp;F1624</f>
        <v>135Pr</v>
      </c>
      <c r="H1624" s="101" t="n">
        <v>-80935.86</v>
      </c>
      <c r="I1624" s="101" t="n">
        <v>10479.19</v>
      </c>
      <c r="J1624" s="101" t="n">
        <v>3391.94</v>
      </c>
      <c r="K1624" s="101" t="n">
        <v>19140.91</v>
      </c>
      <c r="L1624" s="101" t="n">
        <v>10019.42</v>
      </c>
      <c r="M1624" s="101" t="n">
        <v>-4722.252</v>
      </c>
      <c r="N1624" s="101" t="n">
        <v>-10908.94</v>
      </c>
      <c r="O1624" s="101" t="n">
        <v>408.48</v>
      </c>
      <c r="P1624" s="101" t="n">
        <v>-3006.18</v>
      </c>
      <c r="Q1624" s="101" t="n">
        <v>-13360.75</v>
      </c>
      <c r="R1624" s="101"/>
      <c r="S1624" s="101"/>
      <c r="T1624" s="101"/>
      <c r="U1624" s="101"/>
      <c r="V1624" s="101"/>
      <c r="W1624" s="101"/>
      <c r="X1624" s="101"/>
      <c r="Y1624" s="101"/>
      <c r="Z1624" s="101"/>
      <c r="AA1624" s="101"/>
    </row>
    <row r="1625" customFormat="false" ht="15.75" hidden="false" customHeight="true" outlineLevel="0" collapsed="false">
      <c r="A1625" s="101"/>
      <c r="B1625" s="101" t="n">
        <v>15</v>
      </c>
      <c r="C1625" s="101" t="n">
        <v>75</v>
      </c>
      <c r="D1625" s="101" t="n">
        <v>60</v>
      </c>
      <c r="E1625" s="101" t="n">
        <v>135</v>
      </c>
      <c r="F1625" s="101" t="s">
        <v>281</v>
      </c>
      <c r="G1625" s="101" t="str">
        <f aca="false">E1625&amp;""&amp;F1625</f>
        <v>135Nd</v>
      </c>
      <c r="H1625" s="101" t="n">
        <v>-76213.609</v>
      </c>
      <c r="I1625" s="101" t="n">
        <v>8638.49</v>
      </c>
      <c r="J1625" s="101" t="n">
        <v>4974.59</v>
      </c>
      <c r="K1625" s="101" t="n">
        <v>20023.87</v>
      </c>
      <c r="L1625" s="101" t="n">
        <v>8373.34</v>
      </c>
      <c r="M1625" s="101" t="n">
        <v>-6186.684</v>
      </c>
      <c r="N1625" s="101" t="n">
        <v>-13356.39</v>
      </c>
      <c r="O1625" s="101" t="n">
        <v>1069.92</v>
      </c>
      <c r="P1625" s="101" t="n">
        <v>1330.31</v>
      </c>
      <c r="Q1625" s="101" t="n">
        <v>-17546.18</v>
      </c>
      <c r="R1625" s="101"/>
      <c r="S1625" s="101"/>
      <c r="T1625" s="101"/>
      <c r="U1625" s="101"/>
      <c r="V1625" s="101"/>
      <c r="W1625" s="101"/>
      <c r="X1625" s="101"/>
      <c r="Y1625" s="101"/>
      <c r="Z1625" s="101"/>
      <c r="AA1625" s="101"/>
    </row>
    <row r="1626" customFormat="false" ht="15.75" hidden="false" customHeight="true" outlineLevel="0" collapsed="false">
      <c r="A1626" s="101"/>
      <c r="B1626" s="101" t="n">
        <v>13</v>
      </c>
      <c r="C1626" s="101" t="n">
        <v>74</v>
      </c>
      <c r="D1626" s="101" t="n">
        <v>61</v>
      </c>
      <c r="E1626" s="101" t="n">
        <v>135</v>
      </c>
      <c r="F1626" s="101" t="s">
        <v>282</v>
      </c>
      <c r="G1626" s="101" t="str">
        <f aca="false">E1626&amp;""&amp;F1626</f>
        <v>135Pm</v>
      </c>
      <c r="H1626" s="101" t="n">
        <v>-70026.925</v>
      </c>
      <c r="I1626" s="101" t="n">
        <v>11359.49</v>
      </c>
      <c r="J1626" s="101" t="n">
        <v>1669.46</v>
      </c>
      <c r="K1626" s="101" t="n">
        <v>20761.91</v>
      </c>
      <c r="L1626" s="101" t="n">
        <v>6667.29</v>
      </c>
      <c r="M1626" s="101" t="n">
        <v>-7169.709</v>
      </c>
      <c r="N1626" s="101" t="n">
        <v>-15879.01</v>
      </c>
      <c r="O1626" s="101" t="n">
        <v>1848.82</v>
      </c>
      <c r="P1626" s="101" t="n">
        <v>1212.1</v>
      </c>
      <c r="Q1626" s="101" t="n">
        <v>-16722.01</v>
      </c>
      <c r="R1626" s="101"/>
      <c r="S1626" s="101"/>
      <c r="T1626" s="101"/>
      <c r="U1626" s="101"/>
      <c r="V1626" s="101"/>
      <c r="W1626" s="101"/>
      <c r="X1626" s="101"/>
      <c r="Y1626" s="101"/>
      <c r="Z1626" s="101"/>
      <c r="AA1626" s="101"/>
    </row>
    <row r="1627" customFormat="false" ht="15.75" hidden="false" customHeight="true" outlineLevel="0" collapsed="false">
      <c r="A1627" s="101"/>
      <c r="B1627" s="101" t="n">
        <v>11</v>
      </c>
      <c r="C1627" s="101" t="n">
        <v>73</v>
      </c>
      <c r="D1627" s="101" t="n">
        <v>62</v>
      </c>
      <c r="E1627" s="101" t="n">
        <v>135</v>
      </c>
      <c r="F1627" s="101" t="s">
        <v>283</v>
      </c>
      <c r="G1627" s="101" t="str">
        <f aca="false">E1627&amp;""&amp;F1627</f>
        <v>135Sm</v>
      </c>
      <c r="H1627" s="101" t="n">
        <v>-62857.215</v>
      </c>
      <c r="I1627" s="101" t="n">
        <v>9552.01</v>
      </c>
      <c r="J1627" s="101" t="n">
        <v>3407.44</v>
      </c>
      <c r="K1627" s="101" t="n">
        <v>21769.01</v>
      </c>
      <c r="L1627" s="101" t="n">
        <v>5102.78</v>
      </c>
      <c r="M1627" s="101" t="n">
        <v>-8709.01</v>
      </c>
      <c r="N1627" s="101" t="n">
        <v>-18565.01</v>
      </c>
      <c r="O1627" s="101" t="n">
        <v>2485.9</v>
      </c>
      <c r="P1627" s="101" t="n">
        <v>5500.25</v>
      </c>
      <c r="Q1627" s="101" t="n">
        <v>-21000.01</v>
      </c>
      <c r="R1627" s="101"/>
      <c r="S1627" s="101"/>
      <c r="T1627" s="101"/>
      <c r="U1627" s="101"/>
      <c r="V1627" s="101"/>
      <c r="W1627" s="101"/>
      <c r="X1627" s="101"/>
      <c r="Y1627" s="101"/>
      <c r="Z1627" s="101"/>
      <c r="AA1627" s="101"/>
    </row>
    <row r="1628" customFormat="false" ht="15.75" hidden="false" customHeight="true" outlineLevel="0" collapsed="false">
      <c r="A1628" s="101"/>
      <c r="B1628" s="101" t="n">
        <v>9</v>
      </c>
      <c r="C1628" s="101" t="n">
        <v>72</v>
      </c>
      <c r="D1628" s="101" t="n">
        <v>63</v>
      </c>
      <c r="E1628" s="101" t="n">
        <v>135</v>
      </c>
      <c r="F1628" s="101" t="s">
        <v>284</v>
      </c>
      <c r="G1628" s="101" t="str">
        <f aca="false">E1628&amp;""&amp;F1628</f>
        <v>135Eu</v>
      </c>
      <c r="H1628" s="101" t="n">
        <v>-54148.01</v>
      </c>
      <c r="I1628" s="101" t="n">
        <v>12291.01</v>
      </c>
      <c r="J1628" s="101" t="n">
        <v>61.01</v>
      </c>
      <c r="K1628" s="101" t="n">
        <v>23054.01</v>
      </c>
      <c r="L1628" s="101" t="n">
        <v>3318.01</v>
      </c>
      <c r="M1628" s="101" t="n">
        <v>-9855.01</v>
      </c>
      <c r="N1628" s="101" t="n">
        <v>-21322.01</v>
      </c>
      <c r="O1628" s="101" t="n">
        <v>3350.01</v>
      </c>
      <c r="P1628" s="101" t="n">
        <v>5302.01</v>
      </c>
      <c r="Q1628" s="101" t="n">
        <v>-20917.01</v>
      </c>
      <c r="R1628" s="101"/>
      <c r="S1628" s="101"/>
      <c r="T1628" s="101"/>
      <c r="U1628" s="101"/>
      <c r="V1628" s="101"/>
      <c r="W1628" s="101"/>
      <c r="X1628" s="101"/>
      <c r="Y1628" s="101"/>
      <c r="Z1628" s="101"/>
      <c r="AA1628" s="101"/>
    </row>
    <row r="1629" customFormat="false" ht="15.75" hidden="false" customHeight="true" outlineLevel="0" collapsed="false">
      <c r="A1629" s="101"/>
      <c r="B1629" s="101" t="n">
        <v>7</v>
      </c>
      <c r="C1629" s="101" t="n">
        <v>71</v>
      </c>
      <c r="D1629" s="101" t="n">
        <v>64</v>
      </c>
      <c r="E1629" s="101" t="n">
        <v>135</v>
      </c>
      <c r="F1629" s="101" t="s">
        <v>285</v>
      </c>
      <c r="G1629" s="101" t="str">
        <f aca="false">E1629&amp;""&amp;F1629</f>
        <v>135Gd</v>
      </c>
      <c r="H1629" s="101" t="n">
        <v>-44293.01</v>
      </c>
      <c r="I1629" s="101" t="n">
        <v>11061.01</v>
      </c>
      <c r="J1629" s="101" t="n">
        <v>1653.01</v>
      </c>
      <c r="K1629" s="101" t="n">
        <v>24414.01</v>
      </c>
      <c r="L1629" s="101" t="n">
        <v>1639.01</v>
      </c>
      <c r="M1629" s="101" t="n">
        <v>-11467.01</v>
      </c>
      <c r="N1629" s="101"/>
      <c r="O1629" s="101" t="n">
        <v>3416.01</v>
      </c>
      <c r="P1629" s="101" t="n">
        <v>9795.01</v>
      </c>
      <c r="Q1629" s="101"/>
      <c r="R1629" s="101"/>
      <c r="S1629" s="101"/>
      <c r="T1629" s="101"/>
      <c r="U1629" s="101"/>
      <c r="V1629" s="101"/>
      <c r="W1629" s="101"/>
      <c r="X1629" s="101"/>
      <c r="Y1629" s="101"/>
      <c r="Z1629" s="101"/>
      <c r="AA1629" s="101"/>
    </row>
    <row r="1630" customFormat="false" ht="15.75" hidden="false" customHeight="true" outlineLevel="0" collapsed="false">
      <c r="A1630" s="101"/>
      <c r="B1630" s="101" t="n">
        <v>5</v>
      </c>
      <c r="C1630" s="101" t="n">
        <v>70</v>
      </c>
      <c r="D1630" s="101" t="n">
        <v>65</v>
      </c>
      <c r="E1630" s="101" t="n">
        <v>135</v>
      </c>
      <c r="F1630" s="101" t="s">
        <v>286</v>
      </c>
      <c r="G1630" s="101" t="str">
        <f aca="false">E1630&amp;""&amp;F1630</f>
        <v>135Tb</v>
      </c>
      <c r="H1630" s="101" t="n">
        <v>-32825.01</v>
      </c>
      <c r="I1630" s="101"/>
      <c r="J1630" s="101" t="n">
        <v>-1188</v>
      </c>
      <c r="K1630" s="101"/>
      <c r="L1630" s="101" t="n">
        <v>167.01</v>
      </c>
      <c r="M1630" s="101"/>
      <c r="N1630" s="101"/>
      <c r="O1630" s="101" t="n">
        <v>4020.01</v>
      </c>
      <c r="P1630" s="101" t="n">
        <v>9814.01</v>
      </c>
      <c r="Q1630" s="101"/>
      <c r="R1630" s="101"/>
      <c r="S1630" s="101"/>
      <c r="T1630" s="101"/>
      <c r="U1630" s="101"/>
      <c r="V1630" s="101"/>
      <c r="W1630" s="101"/>
      <c r="X1630" s="101"/>
      <c r="Y1630" s="101"/>
      <c r="Z1630" s="101"/>
      <c r="AA1630" s="101"/>
    </row>
    <row r="1631" customFormat="false" ht="15.75" hidden="false" customHeight="true" outlineLevel="0" collapsed="false">
      <c r="A1631" s="101"/>
      <c r="B1631" s="101" t="n">
        <v>36</v>
      </c>
      <c r="C1631" s="101" t="n">
        <v>86</v>
      </c>
      <c r="D1631" s="101" t="n">
        <v>50</v>
      </c>
      <c r="E1631" s="101" t="n">
        <v>136</v>
      </c>
      <c r="F1631" s="101" t="s">
        <v>214</v>
      </c>
      <c r="G1631" s="101" t="str">
        <f aca="false">E1631&amp;""&amp;F1631</f>
        <v>136Sn</v>
      </c>
      <c r="H1631" s="101" t="n">
        <v>-55899.01</v>
      </c>
      <c r="I1631" s="101" t="n">
        <v>3338.01</v>
      </c>
      <c r="J1631" s="101" t="n">
        <v>16660.01</v>
      </c>
      <c r="K1631" s="101" t="n">
        <v>5609.01</v>
      </c>
      <c r="L1631" s="101"/>
      <c r="M1631" s="101" t="n">
        <v>8611.01</v>
      </c>
      <c r="N1631" s="101" t="n">
        <v>18527.01</v>
      </c>
      <c r="O1631" s="101" t="n">
        <v>-8060.01</v>
      </c>
      <c r="P1631" s="101"/>
      <c r="Q1631" s="101" t="n">
        <v>5719.01</v>
      </c>
      <c r="R1631" s="101"/>
      <c r="S1631" s="101"/>
      <c r="T1631" s="101"/>
      <c r="U1631" s="101"/>
      <c r="V1631" s="101"/>
      <c r="W1631" s="101"/>
      <c r="X1631" s="101"/>
      <c r="Y1631" s="101"/>
      <c r="Z1631" s="101"/>
      <c r="AA1631" s="101"/>
    </row>
    <row r="1632" customFormat="false" ht="15.75" hidden="false" customHeight="true" outlineLevel="0" collapsed="false">
      <c r="A1632" s="101"/>
      <c r="B1632" s="101" t="n">
        <v>34</v>
      </c>
      <c r="C1632" s="101" t="n">
        <v>85</v>
      </c>
      <c r="D1632" s="101" t="n">
        <v>51</v>
      </c>
      <c r="E1632" s="101" t="n">
        <v>136</v>
      </c>
      <c r="F1632" s="101" t="s">
        <v>272</v>
      </c>
      <c r="G1632" s="101" t="str">
        <f aca="false">E1632&amp;""&amp;F1632</f>
        <v>136Sb</v>
      </c>
      <c r="H1632" s="101" t="n">
        <v>-64509.798</v>
      </c>
      <c r="I1632" s="101" t="n">
        <v>2891.49</v>
      </c>
      <c r="J1632" s="101" t="n">
        <v>11166.53</v>
      </c>
      <c r="K1632" s="101" t="n">
        <v>6631.89</v>
      </c>
      <c r="L1632" s="101" t="n">
        <v>27427.01</v>
      </c>
      <c r="M1632" s="101" t="n">
        <v>9916.006</v>
      </c>
      <c r="N1632" s="101" t="n">
        <v>15035.68</v>
      </c>
      <c r="O1632" s="101" t="n">
        <v>-4525.8</v>
      </c>
      <c r="P1632" s="101" t="n">
        <v>-25271.01</v>
      </c>
      <c r="Q1632" s="101" t="n">
        <v>5146.74</v>
      </c>
      <c r="R1632" s="101"/>
      <c r="S1632" s="101"/>
      <c r="T1632" s="101"/>
      <c r="U1632" s="101"/>
      <c r="V1632" s="101"/>
      <c r="W1632" s="101"/>
      <c r="X1632" s="101"/>
      <c r="Y1632" s="101"/>
      <c r="Z1632" s="101"/>
      <c r="AA1632" s="101"/>
    </row>
    <row r="1633" customFormat="false" ht="15.75" hidden="false" customHeight="true" outlineLevel="0" collapsed="false">
      <c r="A1633" s="101"/>
      <c r="B1633" s="101" t="n">
        <v>32</v>
      </c>
      <c r="C1633" s="101" t="n">
        <v>84</v>
      </c>
      <c r="D1633" s="101" t="n">
        <v>52</v>
      </c>
      <c r="E1633" s="101" t="n">
        <v>136</v>
      </c>
      <c r="F1633" s="101" t="s">
        <v>273</v>
      </c>
      <c r="G1633" s="101" t="str">
        <f aca="false">E1633&amp;""&amp;F1633</f>
        <v>136Te</v>
      </c>
      <c r="H1633" s="101" t="n">
        <v>-74425.804</v>
      </c>
      <c r="I1633" s="101" t="n">
        <v>4769.26</v>
      </c>
      <c r="J1633" s="101" t="n">
        <v>12025.15</v>
      </c>
      <c r="K1633" s="101" t="n">
        <v>8032.44</v>
      </c>
      <c r="L1633" s="101" t="n">
        <v>22571.52</v>
      </c>
      <c r="M1633" s="101" t="n">
        <v>5119.674</v>
      </c>
      <c r="N1633" s="101" t="n">
        <v>12003.35</v>
      </c>
      <c r="O1633" s="101" t="n">
        <v>-306.81</v>
      </c>
      <c r="P1633" s="101" t="n">
        <v>-21082.53</v>
      </c>
      <c r="Q1633" s="101" t="n">
        <v>1291.84</v>
      </c>
      <c r="R1633" s="101"/>
      <c r="S1633" s="101"/>
      <c r="T1633" s="101"/>
      <c r="U1633" s="101"/>
      <c r="V1633" s="101"/>
      <c r="W1633" s="101"/>
      <c r="X1633" s="101"/>
      <c r="Y1633" s="101"/>
      <c r="Z1633" s="101"/>
      <c r="AA1633" s="101"/>
    </row>
    <row r="1634" customFormat="false" ht="15.75" hidden="false" customHeight="true" outlineLevel="0" collapsed="false">
      <c r="A1634" s="101"/>
      <c r="B1634" s="101" t="n">
        <v>30</v>
      </c>
      <c r="C1634" s="101" t="n">
        <v>83</v>
      </c>
      <c r="D1634" s="101" t="n">
        <v>53</v>
      </c>
      <c r="E1634" s="101" t="n">
        <v>136</v>
      </c>
      <c r="F1634" s="101" t="s">
        <v>274</v>
      </c>
      <c r="G1634" s="101" t="str">
        <f aca="false">E1634&amp;""&amp;F1634</f>
        <v>136I</v>
      </c>
      <c r="H1634" s="101" t="n">
        <v>-79545.478</v>
      </c>
      <c r="I1634" s="101" t="n">
        <v>3827.84</v>
      </c>
      <c r="J1634" s="101" t="n">
        <v>9106.59</v>
      </c>
      <c r="K1634" s="101" t="n">
        <v>11629.01</v>
      </c>
      <c r="L1634" s="101" t="n">
        <v>20102.88</v>
      </c>
      <c r="M1634" s="101" t="n">
        <v>6883.674</v>
      </c>
      <c r="N1634" s="101" t="n">
        <v>6793.44</v>
      </c>
      <c r="O1634" s="101" t="n">
        <v>-2334.82</v>
      </c>
      <c r="P1634" s="101" t="n">
        <v>-17144.82</v>
      </c>
      <c r="Q1634" s="101" t="n">
        <v>-1200.03</v>
      </c>
      <c r="R1634" s="101"/>
      <c r="S1634" s="101"/>
      <c r="T1634" s="101"/>
      <c r="U1634" s="101"/>
      <c r="V1634" s="101"/>
      <c r="W1634" s="101"/>
      <c r="X1634" s="101"/>
      <c r="Y1634" s="101"/>
      <c r="Z1634" s="101"/>
      <c r="AA1634" s="101"/>
    </row>
    <row r="1635" customFormat="false" ht="15.75" hidden="false" customHeight="true" outlineLevel="0" collapsed="false">
      <c r="A1635" s="101"/>
      <c r="B1635" s="101" t="n">
        <v>28</v>
      </c>
      <c r="C1635" s="101" t="n">
        <v>82</v>
      </c>
      <c r="D1635" s="101" t="n">
        <v>54</v>
      </c>
      <c r="E1635" s="101" t="n">
        <v>136</v>
      </c>
      <c r="F1635" s="101" t="s">
        <v>275</v>
      </c>
      <c r="G1635" s="101" t="str">
        <f aca="false">E1635&amp;""&amp;F1635</f>
        <v>136Xe</v>
      </c>
      <c r="H1635" s="101" t="n">
        <v>-86429.152</v>
      </c>
      <c r="I1635" s="101" t="n">
        <v>8083.7</v>
      </c>
      <c r="J1635" s="101" t="n">
        <v>9929.16</v>
      </c>
      <c r="K1635" s="101" t="n">
        <v>14447.48</v>
      </c>
      <c r="L1635" s="101" t="n">
        <v>18471.1</v>
      </c>
      <c r="M1635" s="101" t="n">
        <v>-90.238</v>
      </c>
      <c r="N1635" s="101" t="n">
        <v>2457.99</v>
      </c>
      <c r="O1635" s="101" t="n">
        <v>-3665.88</v>
      </c>
      <c r="P1635" s="101" t="n">
        <v>-15990.26</v>
      </c>
      <c r="Q1635" s="101" t="n">
        <v>-6918.65</v>
      </c>
      <c r="R1635" s="101"/>
      <c r="S1635" s="101"/>
      <c r="T1635" s="101"/>
      <c r="U1635" s="101"/>
      <c r="V1635" s="101"/>
      <c r="W1635" s="101"/>
      <c r="X1635" s="101"/>
      <c r="Y1635" s="101"/>
      <c r="Z1635" s="101"/>
      <c r="AA1635" s="101"/>
    </row>
    <row r="1636" customFormat="false" ht="15.75" hidden="false" customHeight="true" outlineLevel="0" collapsed="false">
      <c r="A1636" s="101"/>
      <c r="B1636" s="101" t="n">
        <v>26</v>
      </c>
      <c r="C1636" s="101" t="n">
        <v>81</v>
      </c>
      <c r="D1636" s="101" t="n">
        <v>55</v>
      </c>
      <c r="E1636" s="101" t="n">
        <v>136</v>
      </c>
      <c r="F1636" s="101" t="s">
        <v>276</v>
      </c>
      <c r="G1636" s="101" t="str">
        <f aca="false">E1636&amp;""&amp;F1636</f>
        <v>136Cs</v>
      </c>
      <c r="H1636" s="101" t="n">
        <v>-86338.914</v>
      </c>
      <c r="I1636" s="101" t="n">
        <v>6828.42</v>
      </c>
      <c r="J1636" s="101" t="n">
        <v>7211.12</v>
      </c>
      <c r="K1636" s="101" t="n">
        <v>15590.39</v>
      </c>
      <c r="L1636" s="101" t="n">
        <v>16857.75</v>
      </c>
      <c r="M1636" s="101" t="n">
        <v>2548.224</v>
      </c>
      <c r="N1636" s="101" t="n">
        <v>-301.44</v>
      </c>
      <c r="O1636" s="101" t="n">
        <v>-3060.34</v>
      </c>
      <c r="P1636" s="101" t="n">
        <v>-9838.93</v>
      </c>
      <c r="Q1636" s="101" t="n">
        <v>-6559.52</v>
      </c>
      <c r="R1636" s="101"/>
      <c r="S1636" s="101"/>
      <c r="T1636" s="101"/>
      <c r="U1636" s="101"/>
      <c r="V1636" s="101"/>
      <c r="W1636" s="101"/>
      <c r="X1636" s="101"/>
      <c r="Y1636" s="101"/>
      <c r="Z1636" s="101"/>
      <c r="AA1636" s="101"/>
    </row>
    <row r="1637" customFormat="false" ht="15.75" hidden="false" customHeight="true" outlineLevel="0" collapsed="false">
      <c r="A1637" s="101"/>
      <c r="B1637" s="101" t="n">
        <v>24</v>
      </c>
      <c r="C1637" s="101" t="n">
        <v>80</v>
      </c>
      <c r="D1637" s="101" t="n">
        <v>56</v>
      </c>
      <c r="E1637" s="101" t="n">
        <v>136</v>
      </c>
      <c r="F1637" s="101" t="s">
        <v>277</v>
      </c>
      <c r="G1637" s="101" t="str">
        <f aca="false">E1637&amp;""&amp;F1637</f>
        <v>136Ba</v>
      </c>
      <c r="H1637" s="101" t="n">
        <v>-88887.138</v>
      </c>
      <c r="I1637" s="101" t="n">
        <v>9107.74</v>
      </c>
      <c r="J1637" s="101" t="n">
        <v>8594.29</v>
      </c>
      <c r="K1637" s="101" t="n">
        <v>16079.72</v>
      </c>
      <c r="L1637" s="101" t="n">
        <v>15340.78</v>
      </c>
      <c r="M1637" s="101" t="n">
        <v>-2849.66</v>
      </c>
      <c r="N1637" s="101" t="n">
        <v>-2378.55</v>
      </c>
      <c r="O1637" s="101" t="n">
        <v>-2033.09</v>
      </c>
      <c r="P1637" s="101" t="n">
        <v>-9759.34</v>
      </c>
      <c r="Q1637" s="101" t="n">
        <v>-10314.95</v>
      </c>
      <c r="R1637" s="101"/>
      <c r="S1637" s="101"/>
      <c r="T1637" s="101"/>
      <c r="U1637" s="101"/>
      <c r="V1637" s="101"/>
      <c r="W1637" s="101"/>
      <c r="X1637" s="101"/>
      <c r="Y1637" s="101"/>
      <c r="Z1637" s="101"/>
      <c r="AA1637" s="101"/>
    </row>
    <row r="1638" customFormat="false" ht="15.75" hidden="false" customHeight="true" outlineLevel="0" collapsed="false">
      <c r="A1638" s="101"/>
      <c r="B1638" s="101" t="n">
        <v>22</v>
      </c>
      <c r="C1638" s="101" t="n">
        <v>79</v>
      </c>
      <c r="D1638" s="101" t="n">
        <v>57</v>
      </c>
      <c r="E1638" s="101" t="n">
        <v>136</v>
      </c>
      <c r="F1638" s="101" t="s">
        <v>278</v>
      </c>
      <c r="G1638" s="101" t="str">
        <f aca="false">E1638&amp;""&amp;F1638</f>
        <v>136La</v>
      </c>
      <c r="H1638" s="101" t="n">
        <v>-86037.478</v>
      </c>
      <c r="I1638" s="101" t="n">
        <v>7465.29</v>
      </c>
      <c r="J1638" s="101" t="n">
        <v>5475.74</v>
      </c>
      <c r="K1638" s="101" t="n">
        <v>16961.46</v>
      </c>
      <c r="L1638" s="101" t="n">
        <v>13724.27</v>
      </c>
      <c r="M1638" s="101" t="n">
        <v>471.11</v>
      </c>
      <c r="N1638" s="101" t="n">
        <v>-4697.05</v>
      </c>
      <c r="O1638" s="101" t="n">
        <v>-1306.15</v>
      </c>
      <c r="P1638" s="101" t="n">
        <v>-5744.63</v>
      </c>
      <c r="Q1638" s="101" t="n">
        <v>-9492.44</v>
      </c>
      <c r="R1638" s="101"/>
      <c r="S1638" s="101"/>
      <c r="T1638" s="101"/>
      <c r="U1638" s="101"/>
      <c r="V1638" s="101"/>
      <c r="W1638" s="101"/>
      <c r="X1638" s="101"/>
      <c r="Y1638" s="101"/>
      <c r="Z1638" s="101"/>
      <c r="AA1638" s="101"/>
    </row>
    <row r="1639" customFormat="false" ht="15.75" hidden="false" customHeight="true" outlineLevel="0" collapsed="false">
      <c r="A1639" s="101"/>
      <c r="B1639" s="101" t="n">
        <v>20</v>
      </c>
      <c r="C1639" s="101" t="n">
        <v>78</v>
      </c>
      <c r="D1639" s="101" t="n">
        <v>58</v>
      </c>
      <c r="E1639" s="101" t="n">
        <v>136</v>
      </c>
      <c r="F1639" s="101" t="s">
        <v>279</v>
      </c>
      <c r="G1639" s="101" t="str">
        <f aca="false">E1639&amp;""&amp;F1639</f>
        <v>136Ce</v>
      </c>
      <c r="H1639" s="101" t="n">
        <v>-86508.588</v>
      </c>
      <c r="I1639" s="101" t="n">
        <v>9963.55</v>
      </c>
      <c r="J1639" s="101" t="n">
        <v>7154.05</v>
      </c>
      <c r="K1639" s="101" t="n">
        <v>17818.33</v>
      </c>
      <c r="L1639" s="101" t="n">
        <v>12136.47</v>
      </c>
      <c r="M1639" s="101" t="n">
        <v>-5168.163</v>
      </c>
      <c r="N1639" s="101" t="n">
        <v>-7309.3</v>
      </c>
      <c r="O1639" s="101" t="n">
        <v>-498.51</v>
      </c>
      <c r="P1639" s="101" t="n">
        <v>-5946.85</v>
      </c>
      <c r="Q1639" s="101" t="n">
        <v>-13644.04</v>
      </c>
      <c r="R1639" s="101"/>
      <c r="S1639" s="101"/>
      <c r="T1639" s="101"/>
      <c r="U1639" s="101"/>
      <c r="V1639" s="101"/>
      <c r="W1639" s="101"/>
      <c r="X1639" s="101"/>
      <c r="Y1639" s="101"/>
      <c r="Z1639" s="101"/>
      <c r="AA1639" s="101"/>
    </row>
    <row r="1640" customFormat="false" ht="15.75" hidden="false" customHeight="true" outlineLevel="0" collapsed="false">
      <c r="A1640" s="101"/>
      <c r="B1640" s="101" t="n">
        <v>18</v>
      </c>
      <c r="C1640" s="101" t="n">
        <v>77</v>
      </c>
      <c r="D1640" s="101" t="n">
        <v>59</v>
      </c>
      <c r="E1640" s="101" t="n">
        <v>136</v>
      </c>
      <c r="F1640" s="101" t="s">
        <v>280</v>
      </c>
      <c r="G1640" s="101" t="str">
        <f aca="false">E1640&amp;""&amp;F1640</f>
        <v>136Pr</v>
      </c>
      <c r="H1640" s="101" t="n">
        <v>-81340.426</v>
      </c>
      <c r="I1640" s="101" t="n">
        <v>8475.88</v>
      </c>
      <c r="J1640" s="101" t="n">
        <v>4013.04</v>
      </c>
      <c r="K1640" s="101" t="n">
        <v>18955.07</v>
      </c>
      <c r="L1640" s="101" t="n">
        <v>10699.72</v>
      </c>
      <c r="M1640" s="101" t="n">
        <v>-2141.14</v>
      </c>
      <c r="N1640" s="101" t="n">
        <v>-10159.93</v>
      </c>
      <c r="O1640" s="101" t="n">
        <v>-41.71</v>
      </c>
      <c r="P1640" s="101" t="n">
        <v>-1985.89</v>
      </c>
      <c r="Q1640" s="101" t="n">
        <v>-13198.13</v>
      </c>
      <c r="R1640" s="101"/>
      <c r="S1640" s="101"/>
      <c r="T1640" s="101"/>
      <c r="U1640" s="101"/>
      <c r="V1640" s="101"/>
      <c r="W1640" s="101"/>
      <c r="X1640" s="101"/>
      <c r="Y1640" s="101"/>
      <c r="Z1640" s="101"/>
      <c r="AA1640" s="101"/>
    </row>
    <row r="1641" customFormat="false" ht="15.75" hidden="false" customHeight="true" outlineLevel="0" collapsed="false">
      <c r="A1641" s="101"/>
      <c r="B1641" s="101" t="n">
        <v>16</v>
      </c>
      <c r="C1641" s="101" t="n">
        <v>76</v>
      </c>
      <c r="D1641" s="101" t="n">
        <v>60</v>
      </c>
      <c r="E1641" s="101" t="n">
        <v>136</v>
      </c>
      <c r="F1641" s="101" t="s">
        <v>281</v>
      </c>
      <c r="G1641" s="101" t="str">
        <f aca="false">E1641&amp;""&amp;F1641</f>
        <v>136Nd</v>
      </c>
      <c r="H1641" s="101" t="n">
        <v>-79199.286</v>
      </c>
      <c r="I1641" s="101" t="n">
        <v>11056.99</v>
      </c>
      <c r="J1641" s="101" t="n">
        <v>5552.4</v>
      </c>
      <c r="K1641" s="101" t="n">
        <v>19695.49</v>
      </c>
      <c r="L1641" s="101" t="n">
        <v>8944.34</v>
      </c>
      <c r="M1641" s="101" t="n">
        <v>-8018.786</v>
      </c>
      <c r="N1641" s="101" t="n">
        <v>-12388.4</v>
      </c>
      <c r="O1641" s="101" t="n">
        <v>846.76</v>
      </c>
      <c r="P1641" s="101" t="n">
        <v>-1871.9</v>
      </c>
      <c r="Q1641" s="101" t="n">
        <v>-17243.68</v>
      </c>
      <c r="R1641" s="101"/>
      <c r="S1641" s="101"/>
      <c r="T1641" s="101"/>
      <c r="U1641" s="101"/>
      <c r="V1641" s="101"/>
      <c r="W1641" s="101"/>
      <c r="X1641" s="101"/>
      <c r="Y1641" s="101"/>
      <c r="Z1641" s="101"/>
      <c r="AA1641" s="101"/>
    </row>
    <row r="1642" customFormat="false" ht="15.75" hidden="false" customHeight="true" outlineLevel="0" collapsed="false">
      <c r="A1642" s="101"/>
      <c r="B1642" s="101" t="n">
        <v>14</v>
      </c>
      <c r="C1642" s="101" t="n">
        <v>75</v>
      </c>
      <c r="D1642" s="101" t="n">
        <v>61</v>
      </c>
      <c r="E1642" s="101" t="n">
        <v>136</v>
      </c>
      <c r="F1642" s="101" t="s">
        <v>282</v>
      </c>
      <c r="G1642" s="101" t="str">
        <f aca="false">E1642&amp;""&amp;F1642</f>
        <v>136Pm</v>
      </c>
      <c r="H1642" s="101" t="n">
        <v>-71180.5</v>
      </c>
      <c r="I1642" s="101" t="n">
        <v>9224.89</v>
      </c>
      <c r="J1642" s="101" t="n">
        <v>2255.86</v>
      </c>
      <c r="K1642" s="101" t="n">
        <v>20584.38</v>
      </c>
      <c r="L1642" s="101" t="n">
        <v>7230.45</v>
      </c>
      <c r="M1642" s="101" t="n">
        <v>-4369.611</v>
      </c>
      <c r="N1642" s="101" t="n">
        <v>-14937.01</v>
      </c>
      <c r="O1642" s="101" t="n">
        <v>1608.07</v>
      </c>
      <c r="P1642" s="101" t="n">
        <v>2466.39</v>
      </c>
      <c r="Q1642" s="101" t="n">
        <v>-16394.6</v>
      </c>
      <c r="R1642" s="101"/>
      <c r="S1642" s="101"/>
      <c r="T1642" s="101"/>
      <c r="U1642" s="101"/>
      <c r="V1642" s="101"/>
      <c r="W1642" s="101"/>
      <c r="X1642" s="101"/>
      <c r="Y1642" s="101"/>
      <c r="Z1642" s="101"/>
      <c r="AA1642" s="101"/>
    </row>
    <row r="1643" customFormat="false" ht="15.75" hidden="false" customHeight="true" outlineLevel="0" collapsed="false">
      <c r="A1643" s="101"/>
      <c r="B1643" s="101" t="n">
        <v>12</v>
      </c>
      <c r="C1643" s="101" t="n">
        <v>74</v>
      </c>
      <c r="D1643" s="101" t="n">
        <v>62</v>
      </c>
      <c r="E1643" s="101" t="n">
        <v>136</v>
      </c>
      <c r="F1643" s="101" t="s">
        <v>283</v>
      </c>
      <c r="G1643" s="101" t="str">
        <f aca="false">E1643&amp;""&amp;F1643</f>
        <v>136Sm</v>
      </c>
      <c r="H1643" s="101" t="n">
        <v>-66810.889</v>
      </c>
      <c r="I1643" s="101" t="n">
        <v>12024.99</v>
      </c>
      <c r="J1643" s="101" t="n">
        <v>4072.94</v>
      </c>
      <c r="K1643" s="101" t="n">
        <v>21577.01</v>
      </c>
      <c r="L1643" s="101" t="n">
        <v>5742.4</v>
      </c>
      <c r="M1643" s="101" t="n">
        <v>-10567.01</v>
      </c>
      <c r="N1643" s="101" t="n">
        <v>-17721.01</v>
      </c>
      <c r="O1643" s="101" t="n">
        <v>2190</v>
      </c>
      <c r="P1643" s="101" t="n">
        <v>2113.75</v>
      </c>
      <c r="Q1643" s="101" t="n">
        <v>-20734.01</v>
      </c>
      <c r="R1643" s="101"/>
      <c r="S1643" s="101"/>
      <c r="T1643" s="101"/>
      <c r="U1643" s="101"/>
      <c r="V1643" s="101"/>
      <c r="W1643" s="101"/>
      <c r="X1643" s="101"/>
      <c r="Y1643" s="101"/>
      <c r="Z1643" s="101"/>
      <c r="AA1643" s="101"/>
    </row>
    <row r="1644" customFormat="false" ht="15.75" hidden="false" customHeight="true" outlineLevel="0" collapsed="false">
      <c r="A1644" s="101"/>
      <c r="B1644" s="101" t="n">
        <v>10</v>
      </c>
      <c r="C1644" s="101" t="n">
        <v>73</v>
      </c>
      <c r="D1644" s="101" t="n">
        <v>63</v>
      </c>
      <c r="E1644" s="101" t="n">
        <v>136</v>
      </c>
      <c r="F1644" s="101" t="s">
        <v>284</v>
      </c>
      <c r="G1644" s="101" t="str">
        <f aca="false">E1644&amp;""&amp;F1644</f>
        <v>136Eu</v>
      </c>
      <c r="H1644" s="101" t="n">
        <v>-56244.01</v>
      </c>
      <c r="I1644" s="101" t="n">
        <v>10167.01</v>
      </c>
      <c r="J1644" s="101" t="n">
        <v>675.01</v>
      </c>
      <c r="K1644" s="101" t="n">
        <v>22458.01</v>
      </c>
      <c r="L1644" s="101" t="n">
        <v>4083.01</v>
      </c>
      <c r="M1644" s="101" t="n">
        <v>-7154.01</v>
      </c>
      <c r="N1644" s="101" t="n">
        <v>-20185.01</v>
      </c>
      <c r="O1644" s="101" t="n">
        <v>2959.01</v>
      </c>
      <c r="P1644" s="101" t="n">
        <v>6494.01</v>
      </c>
      <c r="Q1644" s="101" t="n">
        <v>-20022.01</v>
      </c>
      <c r="R1644" s="101"/>
      <c r="S1644" s="101"/>
      <c r="T1644" s="101"/>
      <c r="U1644" s="101"/>
      <c r="V1644" s="101"/>
      <c r="W1644" s="101"/>
      <c r="X1644" s="101"/>
      <c r="Y1644" s="101"/>
      <c r="Z1644" s="101"/>
      <c r="AA1644" s="101"/>
    </row>
    <row r="1645" customFormat="false" ht="15.75" hidden="false" customHeight="true" outlineLevel="0" collapsed="false">
      <c r="A1645" s="101"/>
      <c r="B1645" s="101" t="n">
        <v>8</v>
      </c>
      <c r="C1645" s="101" t="n">
        <v>72</v>
      </c>
      <c r="D1645" s="101" t="n">
        <v>64</v>
      </c>
      <c r="E1645" s="101" t="n">
        <v>136</v>
      </c>
      <c r="F1645" s="101" t="s">
        <v>285</v>
      </c>
      <c r="G1645" s="101" t="str">
        <f aca="false">E1645&amp;""&amp;F1645</f>
        <v>136Gd</v>
      </c>
      <c r="H1645" s="101" t="n">
        <v>-49090.01</v>
      </c>
      <c r="I1645" s="101" t="n">
        <v>12869.01</v>
      </c>
      <c r="J1645" s="101" t="n">
        <v>2231.01</v>
      </c>
      <c r="K1645" s="101" t="n">
        <v>23930.01</v>
      </c>
      <c r="L1645" s="101" t="n">
        <v>2292.01</v>
      </c>
      <c r="M1645" s="101" t="n">
        <v>-13032.01</v>
      </c>
      <c r="N1645" s="101"/>
      <c r="O1645" s="101" t="n">
        <v>3565.01</v>
      </c>
      <c r="P1645" s="101" t="n">
        <v>6479.01</v>
      </c>
      <c r="Q1645" s="101" t="n">
        <v>-24336.01</v>
      </c>
      <c r="R1645" s="101"/>
      <c r="S1645" s="101"/>
      <c r="T1645" s="101"/>
      <c r="U1645" s="101"/>
      <c r="V1645" s="101"/>
      <c r="W1645" s="101"/>
      <c r="X1645" s="101"/>
      <c r="Y1645" s="101"/>
      <c r="Z1645" s="101"/>
      <c r="AA1645" s="101"/>
    </row>
    <row r="1646" customFormat="false" ht="15.75" hidden="false" customHeight="true" outlineLevel="0" collapsed="false">
      <c r="A1646" s="101"/>
      <c r="B1646" s="101" t="n">
        <v>6</v>
      </c>
      <c r="C1646" s="101" t="n">
        <v>71</v>
      </c>
      <c r="D1646" s="101" t="n">
        <v>65</v>
      </c>
      <c r="E1646" s="101" t="n">
        <v>136</v>
      </c>
      <c r="F1646" s="101" t="s">
        <v>286</v>
      </c>
      <c r="G1646" s="101" t="str">
        <f aca="false">E1646&amp;""&amp;F1646</f>
        <v>136Tb</v>
      </c>
      <c r="H1646" s="101" t="n">
        <v>-36058.01</v>
      </c>
      <c r="I1646" s="101" t="n">
        <v>11304.01</v>
      </c>
      <c r="J1646" s="101" t="n">
        <v>-945.01</v>
      </c>
      <c r="K1646" s="101"/>
      <c r="L1646" s="101" t="n">
        <v>708.01</v>
      </c>
      <c r="M1646" s="101"/>
      <c r="N1646" s="101"/>
      <c r="O1646" s="101" t="n">
        <v>3742.01</v>
      </c>
      <c r="P1646" s="101" t="n">
        <v>10801.01</v>
      </c>
      <c r="Q1646" s="101"/>
      <c r="R1646" s="101"/>
      <c r="S1646" s="101"/>
      <c r="T1646" s="101"/>
      <c r="U1646" s="101"/>
      <c r="V1646" s="101"/>
      <c r="W1646" s="101"/>
      <c r="X1646" s="101"/>
      <c r="Y1646" s="101"/>
      <c r="Z1646" s="101"/>
      <c r="AA1646" s="101"/>
    </row>
    <row r="1647" customFormat="false" ht="15.75" hidden="false" customHeight="true" outlineLevel="0" collapsed="false">
      <c r="A1647" s="101"/>
      <c r="B1647" s="101" t="n">
        <v>37</v>
      </c>
      <c r="C1647" s="101" t="n">
        <v>87</v>
      </c>
      <c r="D1647" s="101" t="n">
        <v>50</v>
      </c>
      <c r="E1647" s="101" t="n">
        <v>137</v>
      </c>
      <c r="F1647" s="101" t="s">
        <v>214</v>
      </c>
      <c r="G1647" s="101" t="str">
        <f aca="false">E1647&amp;""&amp;F1647</f>
        <v>137Sn</v>
      </c>
      <c r="H1647" s="101" t="n">
        <v>-49788.01</v>
      </c>
      <c r="I1647" s="101" t="n">
        <v>1961.01</v>
      </c>
      <c r="J1647" s="101"/>
      <c r="K1647" s="101" t="n">
        <v>5299.01</v>
      </c>
      <c r="L1647" s="101"/>
      <c r="M1647" s="101" t="n">
        <v>10242.01</v>
      </c>
      <c r="N1647" s="101" t="n">
        <v>19516.01</v>
      </c>
      <c r="O1647" s="101" t="n">
        <v>-8293.01</v>
      </c>
      <c r="P1647" s="101"/>
      <c r="Q1647" s="101" t="n">
        <v>6650.01</v>
      </c>
      <c r="R1647" s="101"/>
      <c r="S1647" s="101"/>
      <c r="T1647" s="101"/>
      <c r="U1647" s="101"/>
      <c r="V1647" s="101"/>
      <c r="W1647" s="101"/>
      <c r="X1647" s="101"/>
      <c r="Y1647" s="101"/>
      <c r="Z1647" s="101"/>
      <c r="AA1647" s="101"/>
    </row>
    <row r="1648" customFormat="false" ht="15.75" hidden="false" customHeight="true" outlineLevel="0" collapsed="false">
      <c r="A1648" s="101"/>
      <c r="B1648" s="101" t="n">
        <v>35</v>
      </c>
      <c r="C1648" s="101" t="n">
        <v>86</v>
      </c>
      <c r="D1648" s="101" t="n">
        <v>51</v>
      </c>
      <c r="E1648" s="101" t="n">
        <v>137</v>
      </c>
      <c r="F1648" s="101" t="s">
        <v>272</v>
      </c>
      <c r="G1648" s="101" t="str">
        <f aca="false">E1648&amp;""&amp;F1648</f>
        <v>137Sb</v>
      </c>
      <c r="H1648" s="101" t="n">
        <v>-60030.131</v>
      </c>
      <c r="I1648" s="101" t="n">
        <v>3591.65</v>
      </c>
      <c r="J1648" s="101" t="n">
        <v>11420.01</v>
      </c>
      <c r="K1648" s="101" t="n">
        <v>6483.14</v>
      </c>
      <c r="L1648" s="101" t="n">
        <v>28080.01</v>
      </c>
      <c r="M1648" s="101" t="n">
        <v>9274.091</v>
      </c>
      <c r="N1648" s="101" t="n">
        <v>16326.12</v>
      </c>
      <c r="O1648" s="101" t="n">
        <v>-4991.01</v>
      </c>
      <c r="P1648" s="101"/>
      <c r="Q1648" s="101" t="n">
        <v>6324.36</v>
      </c>
      <c r="R1648" s="101"/>
      <c r="S1648" s="101"/>
      <c r="T1648" s="101"/>
      <c r="U1648" s="101"/>
      <c r="V1648" s="101"/>
      <c r="W1648" s="101"/>
      <c r="X1648" s="101"/>
      <c r="Y1648" s="101"/>
      <c r="Z1648" s="101"/>
      <c r="AA1648" s="101"/>
    </row>
    <row r="1649" customFormat="false" ht="15.75" hidden="false" customHeight="true" outlineLevel="0" collapsed="false">
      <c r="A1649" s="101"/>
      <c r="B1649" s="101" t="n">
        <v>33</v>
      </c>
      <c r="C1649" s="101" t="n">
        <v>85</v>
      </c>
      <c r="D1649" s="101" t="n">
        <v>52</v>
      </c>
      <c r="E1649" s="101" t="n">
        <v>137</v>
      </c>
      <c r="F1649" s="101" t="s">
        <v>273</v>
      </c>
      <c r="G1649" s="101" t="str">
        <f aca="false">E1649&amp;""&amp;F1649</f>
        <v>137Te</v>
      </c>
      <c r="H1649" s="101" t="n">
        <v>-69304.222</v>
      </c>
      <c r="I1649" s="101" t="n">
        <v>2949.74</v>
      </c>
      <c r="J1649" s="101" t="n">
        <v>12083.4</v>
      </c>
      <c r="K1649" s="101" t="n">
        <v>7719</v>
      </c>
      <c r="L1649" s="101" t="n">
        <v>23249.92</v>
      </c>
      <c r="M1649" s="101" t="n">
        <v>7052.029</v>
      </c>
      <c r="N1649" s="101" t="n">
        <v>13079.17</v>
      </c>
      <c r="O1649" s="101" t="n">
        <v>-854.93</v>
      </c>
      <c r="P1649" s="101" t="n">
        <v>-20694.01</v>
      </c>
      <c r="Q1649" s="101" t="n">
        <v>2169.94</v>
      </c>
      <c r="R1649" s="101"/>
      <c r="S1649" s="101"/>
      <c r="T1649" s="101"/>
      <c r="U1649" s="101"/>
      <c r="V1649" s="101"/>
      <c r="W1649" s="101"/>
      <c r="X1649" s="101"/>
      <c r="Y1649" s="101"/>
      <c r="Z1649" s="101"/>
      <c r="AA1649" s="101"/>
    </row>
    <row r="1650" customFormat="false" ht="15.75" hidden="false" customHeight="true" outlineLevel="0" collapsed="false">
      <c r="A1650" s="101"/>
      <c r="B1650" s="101" t="n">
        <v>31</v>
      </c>
      <c r="C1650" s="101" t="n">
        <v>84</v>
      </c>
      <c r="D1650" s="101" t="n">
        <v>53</v>
      </c>
      <c r="E1650" s="101" t="n">
        <v>137</v>
      </c>
      <c r="F1650" s="101" t="s">
        <v>274</v>
      </c>
      <c r="G1650" s="101" t="str">
        <f aca="false">E1650&amp;""&amp;F1650</f>
        <v>137I</v>
      </c>
      <c r="H1650" s="101" t="n">
        <v>-76356.251</v>
      </c>
      <c r="I1650" s="101" t="n">
        <v>4882.09</v>
      </c>
      <c r="J1650" s="101" t="n">
        <v>9219.42</v>
      </c>
      <c r="K1650" s="101" t="n">
        <v>8709.93</v>
      </c>
      <c r="L1650" s="101" t="n">
        <v>21244.57</v>
      </c>
      <c r="M1650" s="101" t="n">
        <v>6027.146</v>
      </c>
      <c r="N1650" s="101" t="n">
        <v>10189.57</v>
      </c>
      <c r="O1650" s="101" t="n">
        <v>141.34</v>
      </c>
      <c r="P1650" s="101" t="n">
        <v>-19135.42</v>
      </c>
      <c r="Q1650" s="101" t="n">
        <v>2001.58</v>
      </c>
      <c r="R1650" s="101"/>
      <c r="S1650" s="101"/>
      <c r="T1650" s="101"/>
      <c r="U1650" s="101"/>
      <c r="V1650" s="101"/>
      <c r="W1650" s="101"/>
      <c r="X1650" s="101"/>
      <c r="Y1650" s="101"/>
      <c r="Z1650" s="101"/>
      <c r="AA1650" s="101"/>
    </row>
    <row r="1651" customFormat="false" ht="15.75" hidden="false" customHeight="true" outlineLevel="0" collapsed="false">
      <c r="A1651" s="101"/>
      <c r="B1651" s="101" t="n">
        <v>29</v>
      </c>
      <c r="C1651" s="101" t="n">
        <v>83</v>
      </c>
      <c r="D1651" s="101" t="n">
        <v>54</v>
      </c>
      <c r="E1651" s="101" t="n">
        <v>137</v>
      </c>
      <c r="F1651" s="101" t="s">
        <v>275</v>
      </c>
      <c r="G1651" s="101" t="str">
        <f aca="false">E1651&amp;""&amp;F1651</f>
        <v>137Xe</v>
      </c>
      <c r="H1651" s="101" t="n">
        <v>-82383.396</v>
      </c>
      <c r="I1651" s="101" t="n">
        <v>4025.56</v>
      </c>
      <c r="J1651" s="101" t="n">
        <v>10126.89</v>
      </c>
      <c r="K1651" s="101" t="n">
        <v>12109.26</v>
      </c>
      <c r="L1651" s="101" t="n">
        <v>19233.48</v>
      </c>
      <c r="M1651" s="101" t="n">
        <v>4162.428</v>
      </c>
      <c r="N1651" s="101" t="n">
        <v>5338.06</v>
      </c>
      <c r="O1651" s="101" t="n">
        <v>-1876.25</v>
      </c>
      <c r="P1651" s="101" t="n">
        <v>-15246.56</v>
      </c>
      <c r="Q1651" s="101" t="n">
        <v>-4115.8</v>
      </c>
      <c r="R1651" s="101"/>
      <c r="S1651" s="101"/>
      <c r="T1651" s="101"/>
      <c r="U1651" s="101"/>
      <c r="V1651" s="101"/>
      <c r="W1651" s="101"/>
      <c r="X1651" s="101"/>
      <c r="Y1651" s="101"/>
      <c r="Z1651" s="101"/>
      <c r="AA1651" s="101"/>
    </row>
    <row r="1652" customFormat="false" ht="15.75" hidden="false" customHeight="true" outlineLevel="0" collapsed="false">
      <c r="A1652" s="101"/>
      <c r="B1652" s="101" t="n">
        <v>27</v>
      </c>
      <c r="C1652" s="101" t="n">
        <v>82</v>
      </c>
      <c r="D1652" s="101" t="n">
        <v>55</v>
      </c>
      <c r="E1652" s="101" t="n">
        <v>137</v>
      </c>
      <c r="F1652" s="101" t="s">
        <v>276</v>
      </c>
      <c r="G1652" s="101" t="str">
        <f aca="false">E1652&amp;""&amp;F1652</f>
        <v>137Cs</v>
      </c>
      <c r="H1652" s="101" t="n">
        <v>-86545.824</v>
      </c>
      <c r="I1652" s="101" t="n">
        <v>8278.23</v>
      </c>
      <c r="J1652" s="101" t="n">
        <v>7405.64</v>
      </c>
      <c r="K1652" s="101" t="n">
        <v>15106.64</v>
      </c>
      <c r="L1652" s="101" t="n">
        <v>17334.81</v>
      </c>
      <c r="M1652" s="101" t="n">
        <v>1175.629</v>
      </c>
      <c r="N1652" s="101" t="n">
        <v>595.08</v>
      </c>
      <c r="O1652" s="101" t="n">
        <v>-3084.17</v>
      </c>
      <c r="P1652" s="101" t="n">
        <v>-14289.32</v>
      </c>
      <c r="Q1652" s="101" t="n">
        <v>-5730</v>
      </c>
      <c r="R1652" s="101"/>
      <c r="S1652" s="101"/>
      <c r="T1652" s="101"/>
      <c r="U1652" s="101"/>
      <c r="V1652" s="101"/>
      <c r="W1652" s="101"/>
      <c r="X1652" s="101"/>
      <c r="Y1652" s="101"/>
      <c r="Z1652" s="101"/>
      <c r="AA1652" s="101"/>
    </row>
    <row r="1653" customFormat="false" ht="15.75" hidden="false" customHeight="true" outlineLevel="0" collapsed="false">
      <c r="A1653" s="101"/>
      <c r="B1653" s="101" t="n">
        <v>25</v>
      </c>
      <c r="C1653" s="101" t="n">
        <v>81</v>
      </c>
      <c r="D1653" s="101" t="n">
        <v>56</v>
      </c>
      <c r="E1653" s="101" t="n">
        <v>137</v>
      </c>
      <c r="F1653" s="101" t="s">
        <v>277</v>
      </c>
      <c r="G1653" s="101" t="str">
        <f aca="false">E1653&amp;""&amp;F1653</f>
        <v>137Ba</v>
      </c>
      <c r="H1653" s="101" t="n">
        <v>-87721.453</v>
      </c>
      <c r="I1653" s="101" t="n">
        <v>6905.63</v>
      </c>
      <c r="J1653" s="101" t="n">
        <v>8671.51</v>
      </c>
      <c r="K1653" s="101" t="n">
        <v>16013.37</v>
      </c>
      <c r="L1653" s="101" t="n">
        <v>15882.63</v>
      </c>
      <c r="M1653" s="101" t="n">
        <v>-580.548</v>
      </c>
      <c r="N1653" s="101" t="n">
        <v>-1802.65</v>
      </c>
      <c r="O1653" s="101" t="n">
        <v>-2502.8</v>
      </c>
      <c r="P1653" s="101" t="n">
        <v>-8581.27</v>
      </c>
      <c r="Q1653" s="101" t="n">
        <v>-9755.29</v>
      </c>
      <c r="R1653" s="101"/>
      <c r="S1653" s="101"/>
      <c r="T1653" s="101"/>
      <c r="U1653" s="101"/>
      <c r="V1653" s="101"/>
      <c r="W1653" s="101"/>
      <c r="X1653" s="101"/>
      <c r="Y1653" s="101"/>
      <c r="Z1653" s="101"/>
      <c r="AA1653" s="101"/>
    </row>
    <row r="1654" customFormat="false" ht="15.75" hidden="false" customHeight="true" outlineLevel="0" collapsed="false">
      <c r="A1654" s="101"/>
      <c r="B1654" s="101" t="n">
        <v>23</v>
      </c>
      <c r="C1654" s="101" t="n">
        <v>80</v>
      </c>
      <c r="D1654" s="101" t="n">
        <v>57</v>
      </c>
      <c r="E1654" s="101" t="n">
        <v>137</v>
      </c>
      <c r="F1654" s="101" t="s">
        <v>278</v>
      </c>
      <c r="G1654" s="101" t="str">
        <f aca="false">E1654&amp;""&amp;F1654</f>
        <v>137La</v>
      </c>
      <c r="H1654" s="101" t="n">
        <v>-87140.904</v>
      </c>
      <c r="I1654" s="101" t="n">
        <v>9174.74</v>
      </c>
      <c r="J1654" s="101" t="n">
        <v>5542.74</v>
      </c>
      <c r="K1654" s="101" t="n">
        <v>16640.03</v>
      </c>
      <c r="L1654" s="101" t="n">
        <v>14137.03</v>
      </c>
      <c r="M1654" s="101" t="n">
        <v>-1222.1</v>
      </c>
      <c r="N1654" s="101" t="n">
        <v>-3939.07</v>
      </c>
      <c r="O1654" s="101" t="n">
        <v>-1494.89</v>
      </c>
      <c r="P1654" s="101" t="n">
        <v>-8090.96</v>
      </c>
      <c r="Q1654" s="101" t="n">
        <v>-8703.63</v>
      </c>
      <c r="R1654" s="101"/>
      <c r="S1654" s="101"/>
      <c r="T1654" s="101"/>
      <c r="U1654" s="101"/>
      <c r="V1654" s="101"/>
      <c r="W1654" s="101"/>
      <c r="X1654" s="101"/>
      <c r="Y1654" s="101"/>
      <c r="Z1654" s="101"/>
      <c r="AA1654" s="101"/>
    </row>
    <row r="1655" customFormat="false" ht="15.75" hidden="false" customHeight="true" outlineLevel="0" collapsed="false">
      <c r="A1655" s="101"/>
      <c r="B1655" s="101" t="n">
        <v>21</v>
      </c>
      <c r="C1655" s="101" t="n">
        <v>79</v>
      </c>
      <c r="D1655" s="101" t="n">
        <v>58</v>
      </c>
      <c r="E1655" s="101" t="n">
        <v>137</v>
      </c>
      <c r="F1655" s="101" t="s">
        <v>279</v>
      </c>
      <c r="G1655" s="101" t="str">
        <f aca="false">E1655&amp;""&amp;F1655</f>
        <v>137Ce</v>
      </c>
      <c r="H1655" s="101" t="n">
        <v>-85918.804</v>
      </c>
      <c r="I1655" s="101" t="n">
        <v>7481.53</v>
      </c>
      <c r="J1655" s="101" t="n">
        <v>7170.3</v>
      </c>
      <c r="K1655" s="101" t="n">
        <v>17445.08</v>
      </c>
      <c r="L1655" s="101" t="n">
        <v>12646.03</v>
      </c>
      <c r="M1655" s="101" t="n">
        <v>-2716.969</v>
      </c>
      <c r="N1655" s="101" t="n">
        <v>-6334.24</v>
      </c>
      <c r="O1655" s="101" t="n">
        <v>-790.13</v>
      </c>
      <c r="P1655" s="101" t="n">
        <v>-4320.64</v>
      </c>
      <c r="Q1655" s="101" t="n">
        <v>-12649.7</v>
      </c>
      <c r="R1655" s="101"/>
      <c r="S1655" s="101"/>
      <c r="T1655" s="101"/>
      <c r="U1655" s="101"/>
      <c r="V1655" s="101"/>
      <c r="W1655" s="101"/>
      <c r="X1655" s="101"/>
      <c r="Y1655" s="101"/>
      <c r="Z1655" s="101"/>
      <c r="AA1655" s="101"/>
    </row>
    <row r="1656" customFormat="false" ht="15.75" hidden="false" customHeight="true" outlineLevel="0" collapsed="false">
      <c r="A1656" s="101"/>
      <c r="B1656" s="101" t="n">
        <v>19</v>
      </c>
      <c r="C1656" s="101" t="n">
        <v>78</v>
      </c>
      <c r="D1656" s="101" t="n">
        <v>59</v>
      </c>
      <c r="E1656" s="101" t="n">
        <v>137</v>
      </c>
      <c r="F1656" s="101" t="s">
        <v>280</v>
      </c>
      <c r="G1656" s="101" t="str">
        <f aca="false">E1656&amp;""&amp;F1656</f>
        <v>137Pr</v>
      </c>
      <c r="H1656" s="101" t="n">
        <v>-83201.836</v>
      </c>
      <c r="I1656" s="101" t="n">
        <v>9932.73</v>
      </c>
      <c r="J1656" s="101" t="n">
        <v>3982.22</v>
      </c>
      <c r="K1656" s="101" t="n">
        <v>18408.61</v>
      </c>
      <c r="L1656" s="101" t="n">
        <v>11136.27</v>
      </c>
      <c r="M1656" s="101" t="n">
        <v>-3617.269</v>
      </c>
      <c r="N1656" s="101" t="n">
        <v>-9128.99</v>
      </c>
      <c r="O1656" s="101" t="n">
        <v>-132.37</v>
      </c>
      <c r="P1656" s="101" t="n">
        <v>-4453.33</v>
      </c>
      <c r="Q1656" s="101" t="n">
        <v>-12073.87</v>
      </c>
      <c r="R1656" s="101"/>
      <c r="S1656" s="101"/>
      <c r="T1656" s="101"/>
      <c r="U1656" s="101"/>
      <c r="V1656" s="101"/>
      <c r="W1656" s="101"/>
      <c r="X1656" s="101"/>
      <c r="Y1656" s="101"/>
      <c r="Z1656" s="101"/>
      <c r="AA1656" s="101"/>
    </row>
    <row r="1657" customFormat="false" ht="15.75" hidden="false" customHeight="true" outlineLevel="0" collapsed="false">
      <c r="A1657" s="101"/>
      <c r="B1657" s="101" t="n">
        <v>17</v>
      </c>
      <c r="C1657" s="101" t="n">
        <v>77</v>
      </c>
      <c r="D1657" s="101" t="n">
        <v>60</v>
      </c>
      <c r="E1657" s="101" t="n">
        <v>137</v>
      </c>
      <c r="F1657" s="101" t="s">
        <v>281</v>
      </c>
      <c r="G1657" s="101" t="str">
        <f aca="false">E1657&amp;""&amp;F1657</f>
        <v>137Nd</v>
      </c>
      <c r="H1657" s="101" t="n">
        <v>-79584.566</v>
      </c>
      <c r="I1657" s="101" t="n">
        <v>8456.6</v>
      </c>
      <c r="J1657" s="101" t="n">
        <v>5533.11</v>
      </c>
      <c r="K1657" s="101" t="n">
        <v>19513.59</v>
      </c>
      <c r="L1657" s="101" t="n">
        <v>9546.15</v>
      </c>
      <c r="M1657" s="101" t="n">
        <v>-5511.719</v>
      </c>
      <c r="N1657" s="101" t="n">
        <v>-11558.04</v>
      </c>
      <c r="O1657" s="101" t="n">
        <v>408.73</v>
      </c>
      <c r="P1657" s="101" t="n">
        <v>-364.95</v>
      </c>
      <c r="Q1657" s="101" t="n">
        <v>-16475.38</v>
      </c>
      <c r="R1657" s="101"/>
      <c r="S1657" s="101"/>
      <c r="T1657" s="101"/>
      <c r="U1657" s="101"/>
      <c r="V1657" s="101"/>
      <c r="W1657" s="101"/>
      <c r="X1657" s="101"/>
      <c r="Y1657" s="101"/>
      <c r="Z1657" s="101"/>
      <c r="AA1657" s="101"/>
    </row>
    <row r="1658" customFormat="false" ht="15.75" hidden="false" customHeight="true" outlineLevel="0" collapsed="false">
      <c r="A1658" s="101"/>
      <c r="B1658" s="101" t="n">
        <v>15</v>
      </c>
      <c r="C1658" s="101" t="n">
        <v>76</v>
      </c>
      <c r="D1658" s="101" t="n">
        <v>61</v>
      </c>
      <c r="E1658" s="101" t="n">
        <v>137</v>
      </c>
      <c r="F1658" s="101" t="s">
        <v>282</v>
      </c>
      <c r="G1658" s="101" t="str">
        <f aca="false">E1658&amp;""&amp;F1658</f>
        <v>137Pm</v>
      </c>
      <c r="H1658" s="101" t="n">
        <v>-74072.847</v>
      </c>
      <c r="I1658" s="101" t="n">
        <v>10963.66</v>
      </c>
      <c r="J1658" s="101" t="n">
        <v>2162.53</v>
      </c>
      <c r="K1658" s="101" t="n">
        <v>20188.56</v>
      </c>
      <c r="L1658" s="101" t="n">
        <v>7714.93</v>
      </c>
      <c r="M1658" s="101" t="n">
        <v>-6046.323</v>
      </c>
      <c r="N1658" s="101" t="n">
        <v>-13954.01</v>
      </c>
      <c r="O1658" s="101" t="n">
        <v>1439.82</v>
      </c>
      <c r="P1658" s="101" t="n">
        <v>-21.39</v>
      </c>
      <c r="Q1658" s="101" t="n">
        <v>-15333.28</v>
      </c>
      <c r="R1658" s="101"/>
      <c r="S1658" s="101"/>
      <c r="T1658" s="101"/>
      <c r="U1658" s="101"/>
      <c r="V1658" s="101"/>
      <c r="W1658" s="101"/>
      <c r="X1658" s="101"/>
      <c r="Y1658" s="101"/>
      <c r="Z1658" s="101"/>
      <c r="AA1658" s="101"/>
    </row>
    <row r="1659" customFormat="false" ht="15.75" hidden="false" customHeight="true" outlineLevel="0" collapsed="false">
      <c r="A1659" s="101"/>
      <c r="B1659" s="101" t="n">
        <v>13</v>
      </c>
      <c r="C1659" s="101" t="n">
        <v>75</v>
      </c>
      <c r="D1659" s="101" t="n">
        <v>62</v>
      </c>
      <c r="E1659" s="101" t="n">
        <v>137</v>
      </c>
      <c r="F1659" s="101" t="s">
        <v>283</v>
      </c>
      <c r="G1659" s="101" t="str">
        <f aca="false">E1659&amp;""&amp;F1659</f>
        <v>137Sm</v>
      </c>
      <c r="H1659" s="101" t="n">
        <v>-68026.525</v>
      </c>
      <c r="I1659" s="101" t="n">
        <v>9286.95</v>
      </c>
      <c r="J1659" s="101" t="n">
        <v>4135</v>
      </c>
      <c r="K1659" s="101" t="n">
        <v>21311.94</v>
      </c>
      <c r="L1659" s="101" t="n">
        <v>6390.86</v>
      </c>
      <c r="M1659" s="101" t="n">
        <v>-7908.01</v>
      </c>
      <c r="N1659" s="101" t="n">
        <v>-16813.01</v>
      </c>
      <c r="O1659" s="101" t="n">
        <v>1880.93</v>
      </c>
      <c r="P1659" s="101" t="n">
        <v>3883.79</v>
      </c>
      <c r="Q1659" s="101" t="n">
        <v>-19854.01</v>
      </c>
      <c r="R1659" s="101"/>
      <c r="S1659" s="101"/>
      <c r="T1659" s="101"/>
      <c r="U1659" s="101"/>
      <c r="V1659" s="101"/>
      <c r="W1659" s="101"/>
      <c r="X1659" s="101"/>
      <c r="Y1659" s="101"/>
      <c r="Z1659" s="101"/>
      <c r="AA1659" s="101"/>
    </row>
    <row r="1660" customFormat="false" ht="15.75" hidden="false" customHeight="true" outlineLevel="0" collapsed="false">
      <c r="A1660" s="101"/>
      <c r="B1660" s="101" t="n">
        <v>11</v>
      </c>
      <c r="C1660" s="101" t="n">
        <v>74</v>
      </c>
      <c r="D1660" s="101" t="n">
        <v>63</v>
      </c>
      <c r="E1660" s="101" t="n">
        <v>137</v>
      </c>
      <c r="F1660" s="101" t="s">
        <v>284</v>
      </c>
      <c r="G1660" s="101" t="str">
        <f aca="false">E1660&amp;""&amp;F1660</f>
        <v>137Eu</v>
      </c>
      <c r="H1660" s="101" t="n">
        <v>-60119.01</v>
      </c>
      <c r="I1660" s="101" t="n">
        <v>11946.01</v>
      </c>
      <c r="J1660" s="101" t="n">
        <v>597.01</v>
      </c>
      <c r="K1660" s="101" t="n">
        <v>22114.01</v>
      </c>
      <c r="L1660" s="101" t="n">
        <v>4670.01</v>
      </c>
      <c r="M1660" s="101" t="n">
        <v>-8905.01</v>
      </c>
      <c r="N1660" s="101" t="n">
        <v>-19152.01</v>
      </c>
      <c r="O1660" s="101" t="n">
        <v>2864.01</v>
      </c>
      <c r="P1660" s="101" t="n">
        <v>3773.01</v>
      </c>
      <c r="Q1660" s="101" t="n">
        <v>-19100.01</v>
      </c>
      <c r="R1660" s="101"/>
      <c r="S1660" s="101"/>
      <c r="T1660" s="101"/>
      <c r="U1660" s="101"/>
      <c r="V1660" s="101"/>
      <c r="W1660" s="101"/>
      <c r="X1660" s="101"/>
      <c r="Y1660" s="101"/>
      <c r="Z1660" s="101"/>
      <c r="AA1660" s="101"/>
    </row>
    <row r="1661" customFormat="false" ht="15.75" hidden="false" customHeight="true" outlineLevel="0" collapsed="false">
      <c r="A1661" s="101"/>
      <c r="B1661" s="101" t="n">
        <v>9</v>
      </c>
      <c r="C1661" s="101" t="n">
        <v>73</v>
      </c>
      <c r="D1661" s="101" t="n">
        <v>64</v>
      </c>
      <c r="E1661" s="101" t="n">
        <v>137</v>
      </c>
      <c r="F1661" s="101" t="s">
        <v>285</v>
      </c>
      <c r="G1661" s="101" t="str">
        <f aca="false">E1661&amp;""&amp;F1661</f>
        <v>137Gd</v>
      </c>
      <c r="H1661" s="101" t="n">
        <v>-51214.01</v>
      </c>
      <c r="I1661" s="101" t="n">
        <v>10195.01</v>
      </c>
      <c r="J1661" s="101" t="n">
        <v>2259.01</v>
      </c>
      <c r="K1661" s="101" t="n">
        <v>23064.01</v>
      </c>
      <c r="L1661" s="101" t="n">
        <v>2934.01</v>
      </c>
      <c r="M1661" s="101" t="n">
        <v>-10246.01</v>
      </c>
      <c r="N1661" s="101"/>
      <c r="O1661" s="101" t="n">
        <v>3593.01</v>
      </c>
      <c r="P1661" s="101" t="n">
        <v>8308.01</v>
      </c>
      <c r="Q1661" s="101" t="n">
        <v>-23227.01</v>
      </c>
      <c r="R1661" s="101"/>
      <c r="S1661" s="101"/>
      <c r="T1661" s="101"/>
      <c r="U1661" s="101"/>
      <c r="V1661" s="101"/>
      <c r="W1661" s="101"/>
      <c r="X1661" s="101"/>
      <c r="Y1661" s="101"/>
      <c r="Z1661" s="101"/>
      <c r="AA1661" s="101"/>
    </row>
    <row r="1662" customFormat="false" ht="15.75" hidden="false" customHeight="true" outlineLevel="0" collapsed="false">
      <c r="A1662" s="101"/>
      <c r="B1662" s="101" t="n">
        <v>7</v>
      </c>
      <c r="C1662" s="101" t="n">
        <v>72</v>
      </c>
      <c r="D1662" s="101" t="n">
        <v>65</v>
      </c>
      <c r="E1662" s="101" t="n">
        <v>137</v>
      </c>
      <c r="F1662" s="101" t="s">
        <v>286</v>
      </c>
      <c r="G1662" s="101" t="str">
        <f aca="false">E1662&amp;""&amp;F1662</f>
        <v>137Tb</v>
      </c>
      <c r="H1662" s="101" t="n">
        <v>-40967.01</v>
      </c>
      <c r="I1662" s="101" t="n">
        <v>12980.01</v>
      </c>
      <c r="J1662" s="101" t="n">
        <v>-834.01</v>
      </c>
      <c r="K1662" s="101" t="n">
        <v>24284.01</v>
      </c>
      <c r="L1662" s="101" t="n">
        <v>1397.01</v>
      </c>
      <c r="M1662" s="101"/>
      <c r="N1662" s="101"/>
      <c r="O1662" s="101" t="n">
        <v>3844.01</v>
      </c>
      <c r="P1662" s="101" t="n">
        <v>7988.01</v>
      </c>
      <c r="Q1662" s="101"/>
      <c r="R1662" s="101"/>
      <c r="S1662" s="101"/>
      <c r="T1662" s="101"/>
      <c r="U1662" s="101"/>
      <c r="V1662" s="101"/>
      <c r="W1662" s="101"/>
      <c r="X1662" s="101"/>
      <c r="Y1662" s="101"/>
      <c r="Z1662" s="101"/>
      <c r="AA1662" s="101"/>
    </row>
    <row r="1663" customFormat="false" ht="15.75" hidden="false" customHeight="true" outlineLevel="0" collapsed="false">
      <c r="A1663" s="101"/>
      <c r="B1663" s="101" t="n">
        <v>38</v>
      </c>
      <c r="C1663" s="101" t="n">
        <v>88</v>
      </c>
      <c r="D1663" s="101" t="n">
        <v>50</v>
      </c>
      <c r="E1663" s="101" t="n">
        <v>138</v>
      </c>
      <c r="F1663" s="101" t="s">
        <v>214</v>
      </c>
      <c r="G1663" s="101" t="str">
        <f aca="false">E1663&amp;""&amp;F1663</f>
        <v>138Sn</v>
      </c>
      <c r="H1663" s="101" t="n">
        <v>-44861.01</v>
      </c>
      <c r="I1663" s="101" t="n">
        <v>3144.01</v>
      </c>
      <c r="J1663" s="101"/>
      <c r="K1663" s="101" t="n">
        <v>5104.01</v>
      </c>
      <c r="L1663" s="101"/>
      <c r="M1663" s="101" t="n">
        <v>9678.01</v>
      </c>
      <c r="N1663" s="101" t="n">
        <v>20835.01</v>
      </c>
      <c r="O1663" s="101"/>
      <c r="P1663" s="101"/>
      <c r="Q1663" s="101" t="n">
        <v>7098.01</v>
      </c>
      <c r="R1663" s="101"/>
      <c r="S1663" s="101"/>
      <c r="T1663" s="101"/>
      <c r="U1663" s="101"/>
      <c r="V1663" s="101"/>
      <c r="W1663" s="101"/>
      <c r="X1663" s="101"/>
      <c r="Y1663" s="101"/>
      <c r="Z1663" s="101"/>
      <c r="AA1663" s="101"/>
    </row>
    <row r="1664" customFormat="false" ht="15.75" hidden="false" customHeight="true" outlineLevel="0" collapsed="false">
      <c r="A1664" s="101"/>
      <c r="B1664" s="101" t="n">
        <v>36</v>
      </c>
      <c r="C1664" s="101" t="n">
        <v>87</v>
      </c>
      <c r="D1664" s="101" t="n">
        <v>51</v>
      </c>
      <c r="E1664" s="101" t="n">
        <v>138</v>
      </c>
      <c r="F1664" s="101" t="s">
        <v>272</v>
      </c>
      <c r="G1664" s="101" t="str">
        <f aca="false">E1664&amp;""&amp;F1664</f>
        <v>138Sb</v>
      </c>
      <c r="H1664" s="101" t="n">
        <v>-54539.01</v>
      </c>
      <c r="I1664" s="101" t="n">
        <v>2580.01</v>
      </c>
      <c r="J1664" s="101" t="n">
        <v>12040.01</v>
      </c>
      <c r="K1664" s="101" t="n">
        <v>6172.01</v>
      </c>
      <c r="L1664" s="101"/>
      <c r="M1664" s="101" t="n">
        <v>11157.01</v>
      </c>
      <c r="N1664" s="101" t="n">
        <v>17441.01</v>
      </c>
      <c r="O1664" s="101" t="n">
        <v>-5303.01</v>
      </c>
      <c r="P1664" s="101"/>
      <c r="Q1664" s="101" t="n">
        <v>6694.01</v>
      </c>
      <c r="R1664" s="101"/>
      <c r="S1664" s="101"/>
      <c r="T1664" s="101"/>
      <c r="U1664" s="101"/>
      <c r="V1664" s="101"/>
      <c r="W1664" s="101"/>
      <c r="X1664" s="101"/>
      <c r="Y1664" s="101"/>
      <c r="Z1664" s="101"/>
      <c r="AA1664" s="101"/>
    </row>
    <row r="1665" customFormat="false" ht="15.75" hidden="false" customHeight="true" outlineLevel="0" collapsed="false">
      <c r="A1665" s="101"/>
      <c r="B1665" s="101" t="n">
        <v>34</v>
      </c>
      <c r="C1665" s="101" t="n">
        <v>86</v>
      </c>
      <c r="D1665" s="101" t="n">
        <v>52</v>
      </c>
      <c r="E1665" s="101" t="n">
        <v>138</v>
      </c>
      <c r="F1665" s="101" t="s">
        <v>273</v>
      </c>
      <c r="G1665" s="101" t="str">
        <f aca="false">E1665&amp;""&amp;F1665</f>
        <v>138Te</v>
      </c>
      <c r="H1665" s="101" t="n">
        <v>-65696.198</v>
      </c>
      <c r="I1665" s="101" t="n">
        <v>4463.29</v>
      </c>
      <c r="J1665" s="101" t="n">
        <v>12955.04</v>
      </c>
      <c r="K1665" s="101" t="n">
        <v>7413.03</v>
      </c>
      <c r="L1665" s="101" t="n">
        <v>24375.01</v>
      </c>
      <c r="M1665" s="101" t="n">
        <v>6283.694</v>
      </c>
      <c r="N1665" s="101" t="n">
        <v>14276.03</v>
      </c>
      <c r="O1665" s="101" t="n">
        <v>-1688.88</v>
      </c>
      <c r="P1665" s="101" t="n">
        <v>-23197.01</v>
      </c>
      <c r="Q1665" s="101" t="n">
        <v>2588.74</v>
      </c>
      <c r="R1665" s="101"/>
      <c r="S1665" s="101"/>
      <c r="T1665" s="101"/>
      <c r="U1665" s="101"/>
      <c r="V1665" s="101"/>
      <c r="W1665" s="101"/>
      <c r="X1665" s="101"/>
      <c r="Y1665" s="101"/>
      <c r="Z1665" s="101"/>
      <c r="AA1665" s="101"/>
    </row>
    <row r="1666" customFormat="false" ht="15.75" hidden="false" customHeight="true" outlineLevel="0" collapsed="false">
      <c r="A1666" s="101"/>
      <c r="B1666" s="101" t="n">
        <v>32</v>
      </c>
      <c r="C1666" s="101" t="n">
        <v>85</v>
      </c>
      <c r="D1666" s="101" t="n">
        <v>53</v>
      </c>
      <c r="E1666" s="101" t="n">
        <v>138</v>
      </c>
      <c r="F1666" s="101" t="s">
        <v>274</v>
      </c>
      <c r="G1666" s="101" t="str">
        <f aca="false">E1666&amp;""&amp;F1666</f>
        <v>138I</v>
      </c>
      <c r="H1666" s="101" t="n">
        <v>-71979.892</v>
      </c>
      <c r="I1666" s="101" t="n">
        <v>3694.96</v>
      </c>
      <c r="J1666" s="101" t="n">
        <v>9964.64</v>
      </c>
      <c r="K1666" s="101" t="n">
        <v>8577.05</v>
      </c>
      <c r="L1666" s="101" t="n">
        <v>22048.04</v>
      </c>
      <c r="M1666" s="101" t="n">
        <v>7992.339</v>
      </c>
      <c r="N1666" s="101" t="n">
        <v>10907.16</v>
      </c>
      <c r="O1666" s="101" t="n">
        <v>-384.27</v>
      </c>
      <c r="P1666" s="101" t="n">
        <v>-19238.73</v>
      </c>
      <c r="Q1666" s="101" t="n">
        <v>2332.19</v>
      </c>
      <c r="R1666" s="101"/>
      <c r="S1666" s="101"/>
      <c r="T1666" s="101"/>
      <c r="U1666" s="101"/>
      <c r="V1666" s="101"/>
      <c r="W1666" s="101"/>
      <c r="X1666" s="101"/>
      <c r="Y1666" s="101"/>
      <c r="Z1666" s="101"/>
      <c r="AA1666" s="101"/>
    </row>
    <row r="1667" customFormat="false" ht="15.75" hidden="false" customHeight="true" outlineLevel="0" collapsed="false">
      <c r="A1667" s="101"/>
      <c r="B1667" s="101" t="n">
        <v>30</v>
      </c>
      <c r="C1667" s="101" t="n">
        <v>84</v>
      </c>
      <c r="D1667" s="101" t="n">
        <v>54</v>
      </c>
      <c r="E1667" s="101" t="n">
        <v>138</v>
      </c>
      <c r="F1667" s="101" t="s">
        <v>275</v>
      </c>
      <c r="G1667" s="101" t="str">
        <f aca="false">E1667&amp;""&amp;F1667</f>
        <v>138Xe</v>
      </c>
      <c r="H1667" s="101" t="n">
        <v>-79972.231</v>
      </c>
      <c r="I1667" s="101" t="n">
        <v>5660.15</v>
      </c>
      <c r="J1667" s="101" t="n">
        <v>10904.95</v>
      </c>
      <c r="K1667" s="101" t="n">
        <v>9685.71</v>
      </c>
      <c r="L1667" s="101" t="n">
        <v>20124.37</v>
      </c>
      <c r="M1667" s="101" t="n">
        <v>2914.817</v>
      </c>
      <c r="N1667" s="101" t="n">
        <v>8289.62</v>
      </c>
      <c r="O1667" s="101" t="n">
        <v>138.85</v>
      </c>
      <c r="P1667" s="101" t="n">
        <v>-17956.98</v>
      </c>
      <c r="Q1667" s="101" t="n">
        <v>-1497.72</v>
      </c>
      <c r="R1667" s="101"/>
      <c r="S1667" s="101"/>
      <c r="T1667" s="101"/>
      <c r="U1667" s="101"/>
      <c r="V1667" s="101"/>
      <c r="W1667" s="101"/>
      <c r="X1667" s="101"/>
      <c r="Y1667" s="101"/>
      <c r="Z1667" s="101"/>
      <c r="AA1667" s="101"/>
    </row>
    <row r="1668" customFormat="false" ht="15.75" hidden="false" customHeight="true" outlineLevel="0" collapsed="false">
      <c r="A1668" s="101"/>
      <c r="B1668" s="101" t="n">
        <v>28</v>
      </c>
      <c r="C1668" s="101" t="n">
        <v>83</v>
      </c>
      <c r="D1668" s="101" t="n">
        <v>55</v>
      </c>
      <c r="E1668" s="101" t="n">
        <v>138</v>
      </c>
      <c r="F1668" s="101" t="s">
        <v>276</v>
      </c>
      <c r="G1668" s="101" t="str">
        <f aca="false">E1668&amp;""&amp;F1668</f>
        <v>138Cs</v>
      </c>
      <c r="H1668" s="101" t="n">
        <v>-82887.048</v>
      </c>
      <c r="I1668" s="101" t="n">
        <v>4412.54</v>
      </c>
      <c r="J1668" s="101" t="n">
        <v>7792.62</v>
      </c>
      <c r="K1668" s="101" t="n">
        <v>12690.77</v>
      </c>
      <c r="L1668" s="101" t="n">
        <v>17919.51</v>
      </c>
      <c r="M1668" s="101" t="n">
        <v>5374.808</v>
      </c>
      <c r="N1668" s="101" t="n">
        <v>3634.85</v>
      </c>
      <c r="O1668" s="101" t="n">
        <v>-1252.86</v>
      </c>
      <c r="P1668" s="101" t="n">
        <v>-13819.77</v>
      </c>
      <c r="Q1668" s="101" t="n">
        <v>-3236.91</v>
      </c>
      <c r="R1668" s="101"/>
      <c r="S1668" s="101"/>
      <c r="T1668" s="101"/>
      <c r="U1668" s="101"/>
      <c r="V1668" s="101"/>
      <c r="W1668" s="101"/>
      <c r="X1668" s="101"/>
      <c r="Y1668" s="101"/>
      <c r="Z1668" s="101"/>
      <c r="AA1668" s="101"/>
    </row>
    <row r="1669" customFormat="false" ht="15.75" hidden="false" customHeight="true" outlineLevel="0" collapsed="false">
      <c r="A1669" s="101"/>
      <c r="B1669" s="101" t="n">
        <v>26</v>
      </c>
      <c r="C1669" s="101" t="n">
        <v>82</v>
      </c>
      <c r="D1669" s="101" t="n">
        <v>56</v>
      </c>
      <c r="E1669" s="101" t="n">
        <v>138</v>
      </c>
      <c r="F1669" s="101" t="s">
        <v>277</v>
      </c>
      <c r="G1669" s="101" t="str">
        <f aca="false">E1669&amp;""&amp;F1669</f>
        <v>138Ba</v>
      </c>
      <c r="H1669" s="101" t="n">
        <v>-88261.856</v>
      </c>
      <c r="I1669" s="101" t="n">
        <v>8611.72</v>
      </c>
      <c r="J1669" s="101" t="n">
        <v>9005</v>
      </c>
      <c r="K1669" s="101" t="n">
        <v>15517.35</v>
      </c>
      <c r="L1669" s="101" t="n">
        <v>16410.65</v>
      </c>
      <c r="M1669" s="101" t="n">
        <v>-1739.96</v>
      </c>
      <c r="N1669" s="101" t="n">
        <v>-693.12</v>
      </c>
      <c r="O1669" s="101" t="n">
        <v>-2562.47</v>
      </c>
      <c r="P1669" s="101" t="n">
        <v>-13167.43</v>
      </c>
      <c r="Q1669" s="101" t="n">
        <v>-9192.27</v>
      </c>
      <c r="R1669" s="101"/>
      <c r="S1669" s="101"/>
      <c r="T1669" s="101"/>
      <c r="U1669" s="101"/>
      <c r="V1669" s="101"/>
      <c r="W1669" s="101"/>
      <c r="X1669" s="101"/>
      <c r="Y1669" s="101"/>
      <c r="Z1669" s="101"/>
      <c r="AA1669" s="101"/>
    </row>
    <row r="1670" customFormat="false" ht="15.75" hidden="false" customHeight="true" outlineLevel="0" collapsed="false">
      <c r="A1670" s="101"/>
      <c r="B1670" s="101" t="n">
        <v>24</v>
      </c>
      <c r="C1670" s="101" t="n">
        <v>81</v>
      </c>
      <c r="D1670" s="101" t="n">
        <v>57</v>
      </c>
      <c r="E1670" s="101" t="n">
        <v>138</v>
      </c>
      <c r="F1670" s="101" t="s">
        <v>278</v>
      </c>
      <c r="G1670" s="101" t="str">
        <f aca="false">E1670&amp;""&amp;F1670</f>
        <v>138La</v>
      </c>
      <c r="H1670" s="101" t="n">
        <v>-86521.895</v>
      </c>
      <c r="I1670" s="101" t="n">
        <v>7452.31</v>
      </c>
      <c r="J1670" s="101" t="n">
        <v>6089.41</v>
      </c>
      <c r="K1670" s="101" t="n">
        <v>16627.05</v>
      </c>
      <c r="L1670" s="101" t="n">
        <v>14760.92</v>
      </c>
      <c r="M1670" s="101" t="n">
        <v>1046.841</v>
      </c>
      <c r="N1670" s="101" t="n">
        <v>-3390.16</v>
      </c>
      <c r="O1670" s="101" t="n">
        <v>-2055.66</v>
      </c>
      <c r="P1670" s="101" t="n">
        <v>-7265.04</v>
      </c>
      <c r="Q1670" s="101" t="n">
        <v>-8674.41</v>
      </c>
      <c r="R1670" s="101"/>
      <c r="S1670" s="101"/>
      <c r="T1670" s="101"/>
      <c r="U1670" s="101"/>
      <c r="V1670" s="101"/>
      <c r="W1670" s="101"/>
      <c r="X1670" s="101"/>
      <c r="Y1670" s="101"/>
      <c r="Z1670" s="101"/>
      <c r="AA1670" s="101"/>
    </row>
    <row r="1671" customFormat="false" ht="15.75" hidden="false" customHeight="true" outlineLevel="0" collapsed="false">
      <c r="A1671" s="101"/>
      <c r="B1671" s="101" t="n">
        <v>22</v>
      </c>
      <c r="C1671" s="101" t="n">
        <v>80</v>
      </c>
      <c r="D1671" s="101" t="n">
        <v>58</v>
      </c>
      <c r="E1671" s="101" t="n">
        <v>138</v>
      </c>
      <c r="F1671" s="101" t="s">
        <v>279</v>
      </c>
      <c r="G1671" s="101" t="str">
        <f aca="false">E1671&amp;""&amp;F1671</f>
        <v>138Ce</v>
      </c>
      <c r="H1671" s="101" t="n">
        <v>-87568.736</v>
      </c>
      <c r="I1671" s="101" t="n">
        <v>9721.25</v>
      </c>
      <c r="J1671" s="101" t="n">
        <v>7716.8</v>
      </c>
      <c r="K1671" s="101" t="n">
        <v>17202.78</v>
      </c>
      <c r="L1671" s="101" t="n">
        <v>13259.54</v>
      </c>
      <c r="M1671" s="101" t="n">
        <v>-4437</v>
      </c>
      <c r="N1671" s="101" t="n">
        <v>-5550.43</v>
      </c>
      <c r="O1671" s="101" t="n">
        <v>-1043.6</v>
      </c>
      <c r="P1671" s="101" t="n">
        <v>-7136.25</v>
      </c>
      <c r="Q1671" s="101" t="n">
        <v>-12438.22</v>
      </c>
      <c r="R1671" s="101"/>
      <c r="S1671" s="101"/>
      <c r="T1671" s="101"/>
      <c r="U1671" s="101"/>
      <c r="V1671" s="101"/>
      <c r="W1671" s="101"/>
      <c r="X1671" s="101"/>
      <c r="Y1671" s="101"/>
      <c r="Z1671" s="101"/>
      <c r="AA1671" s="101"/>
    </row>
    <row r="1672" customFormat="false" ht="15.75" hidden="false" customHeight="true" outlineLevel="0" collapsed="false">
      <c r="A1672" s="101"/>
      <c r="B1672" s="101" t="n">
        <v>20</v>
      </c>
      <c r="C1672" s="101" t="n">
        <v>79</v>
      </c>
      <c r="D1672" s="101" t="n">
        <v>59</v>
      </c>
      <c r="E1672" s="101" t="n">
        <v>138</v>
      </c>
      <c r="F1672" s="101" t="s">
        <v>280</v>
      </c>
      <c r="G1672" s="101" t="str">
        <f aca="false">E1672&amp;""&amp;F1672</f>
        <v>138Pr</v>
      </c>
      <c r="H1672" s="101" t="n">
        <v>-83131.736</v>
      </c>
      <c r="I1672" s="101" t="n">
        <v>8001.22</v>
      </c>
      <c r="J1672" s="101" t="n">
        <v>4501.9</v>
      </c>
      <c r="K1672" s="101" t="n">
        <v>17933.94</v>
      </c>
      <c r="L1672" s="101" t="n">
        <v>11672.2</v>
      </c>
      <c r="M1672" s="101" t="n">
        <v>-1113.427</v>
      </c>
      <c r="N1672" s="101" t="n">
        <v>-8191.25</v>
      </c>
      <c r="O1672" s="101" t="n">
        <v>-338</v>
      </c>
      <c r="P1672" s="101" t="n">
        <v>-3279.8</v>
      </c>
      <c r="Q1672" s="101" t="n">
        <v>-11618.49</v>
      </c>
      <c r="R1672" s="101"/>
      <c r="S1672" s="101"/>
      <c r="T1672" s="101"/>
      <c r="U1672" s="101"/>
      <c r="V1672" s="101"/>
      <c r="W1672" s="101"/>
      <c r="X1672" s="101"/>
      <c r="Y1672" s="101"/>
      <c r="Z1672" s="101"/>
      <c r="AA1672" s="101"/>
    </row>
    <row r="1673" customFormat="false" ht="15.75" hidden="false" customHeight="true" outlineLevel="0" collapsed="false">
      <c r="A1673" s="101"/>
      <c r="B1673" s="101" t="n">
        <v>18</v>
      </c>
      <c r="C1673" s="101" t="n">
        <v>78</v>
      </c>
      <c r="D1673" s="101" t="n">
        <v>60</v>
      </c>
      <c r="E1673" s="101" t="n">
        <v>138</v>
      </c>
      <c r="F1673" s="101" t="s">
        <v>281</v>
      </c>
      <c r="G1673" s="101" t="str">
        <f aca="false">E1673&amp;""&amp;F1673</f>
        <v>138Nd</v>
      </c>
      <c r="H1673" s="101" t="n">
        <v>-82018.309</v>
      </c>
      <c r="I1673" s="101" t="n">
        <v>10505.06</v>
      </c>
      <c r="J1673" s="101" t="n">
        <v>6105.44</v>
      </c>
      <c r="K1673" s="101" t="n">
        <v>18961.66</v>
      </c>
      <c r="L1673" s="101" t="n">
        <v>10087.66</v>
      </c>
      <c r="M1673" s="101" t="n">
        <v>-7077.827</v>
      </c>
      <c r="N1673" s="101" t="n">
        <v>-10520.55</v>
      </c>
      <c r="O1673" s="101" t="n">
        <v>389.66</v>
      </c>
      <c r="P1673" s="101" t="n">
        <v>-3388.48</v>
      </c>
      <c r="Q1673" s="101" t="n">
        <v>-16016.78</v>
      </c>
      <c r="R1673" s="101"/>
      <c r="S1673" s="101"/>
      <c r="T1673" s="101"/>
      <c r="U1673" s="101"/>
      <c r="V1673" s="101"/>
      <c r="W1673" s="101"/>
      <c r="X1673" s="101"/>
      <c r="Y1673" s="101"/>
      <c r="Z1673" s="101"/>
      <c r="AA1673" s="101"/>
    </row>
    <row r="1674" customFormat="false" ht="15.75" hidden="false" customHeight="true" outlineLevel="0" collapsed="false">
      <c r="A1674" s="101"/>
      <c r="B1674" s="101" t="n">
        <v>16</v>
      </c>
      <c r="C1674" s="101" t="n">
        <v>77</v>
      </c>
      <c r="D1674" s="101" t="n">
        <v>61</v>
      </c>
      <c r="E1674" s="101" t="n">
        <v>138</v>
      </c>
      <c r="F1674" s="101" t="s">
        <v>282</v>
      </c>
      <c r="G1674" s="101" t="str">
        <f aca="false">E1674&amp;""&amp;F1674</f>
        <v>138Pm</v>
      </c>
      <c r="H1674" s="101" t="n">
        <v>-74940.483</v>
      </c>
      <c r="I1674" s="101" t="n">
        <v>8938.95</v>
      </c>
      <c r="J1674" s="101" t="n">
        <v>2644.89</v>
      </c>
      <c r="K1674" s="101" t="n">
        <v>19902.62</v>
      </c>
      <c r="L1674" s="101" t="n">
        <v>8178</v>
      </c>
      <c r="M1674" s="101" t="n">
        <v>-3442.721</v>
      </c>
      <c r="N1674" s="101" t="n">
        <v>-13190.81</v>
      </c>
      <c r="O1674" s="101" t="n">
        <v>1162.59</v>
      </c>
      <c r="P1674" s="101" t="n">
        <v>972.38</v>
      </c>
      <c r="Q1674" s="101" t="n">
        <v>-14985.28</v>
      </c>
      <c r="R1674" s="101"/>
      <c r="S1674" s="101"/>
      <c r="T1674" s="101"/>
      <c r="U1674" s="101"/>
      <c r="V1674" s="101"/>
      <c r="W1674" s="101"/>
      <c r="X1674" s="101"/>
      <c r="Y1674" s="101"/>
      <c r="Z1674" s="101"/>
      <c r="AA1674" s="101"/>
    </row>
    <row r="1675" customFormat="false" ht="15.75" hidden="false" customHeight="true" outlineLevel="0" collapsed="false">
      <c r="A1675" s="101"/>
      <c r="B1675" s="101" t="n">
        <v>14</v>
      </c>
      <c r="C1675" s="101" t="n">
        <v>76</v>
      </c>
      <c r="D1675" s="101" t="n">
        <v>62</v>
      </c>
      <c r="E1675" s="101" t="n">
        <v>138</v>
      </c>
      <c r="F1675" s="101" t="s">
        <v>283</v>
      </c>
      <c r="G1675" s="101" t="str">
        <f aca="false">E1675&amp;""&amp;F1675</f>
        <v>138Sm</v>
      </c>
      <c r="H1675" s="101" t="n">
        <v>-71497.762</v>
      </c>
      <c r="I1675" s="101" t="n">
        <v>11542.55</v>
      </c>
      <c r="J1675" s="101" t="n">
        <v>4713.89</v>
      </c>
      <c r="K1675" s="101" t="n">
        <v>20829.51</v>
      </c>
      <c r="L1675" s="101" t="n">
        <v>6876.42</v>
      </c>
      <c r="M1675" s="101" t="n">
        <v>-9748.093</v>
      </c>
      <c r="N1675" s="101" t="n">
        <v>-15841.01</v>
      </c>
      <c r="O1675" s="101" t="n">
        <v>1723.75</v>
      </c>
      <c r="P1675" s="101" t="n">
        <v>797.83</v>
      </c>
      <c r="Q1675" s="101" t="n">
        <v>-19450.01</v>
      </c>
      <c r="R1675" s="101"/>
      <c r="S1675" s="101"/>
      <c r="T1675" s="101"/>
      <c r="U1675" s="101"/>
      <c r="V1675" s="101"/>
      <c r="W1675" s="101"/>
      <c r="X1675" s="101"/>
      <c r="Y1675" s="101"/>
      <c r="Z1675" s="101"/>
      <c r="AA1675" s="101"/>
    </row>
    <row r="1676" customFormat="false" ht="15.75" hidden="false" customHeight="true" outlineLevel="0" collapsed="false">
      <c r="A1676" s="101"/>
      <c r="B1676" s="101" t="n">
        <v>12</v>
      </c>
      <c r="C1676" s="101" t="n">
        <v>75</v>
      </c>
      <c r="D1676" s="101" t="n">
        <v>63</v>
      </c>
      <c r="E1676" s="101" t="n">
        <v>138</v>
      </c>
      <c r="F1676" s="101" t="s">
        <v>284</v>
      </c>
      <c r="G1676" s="101" t="str">
        <f aca="false">E1676&amp;""&amp;F1676</f>
        <v>138Eu</v>
      </c>
      <c r="H1676" s="101" t="n">
        <v>-61749.669</v>
      </c>
      <c r="I1676" s="101" t="n">
        <v>9702.01</v>
      </c>
      <c r="J1676" s="101" t="n">
        <v>1012.11</v>
      </c>
      <c r="K1676" s="101" t="n">
        <v>21649.01</v>
      </c>
      <c r="L1676" s="101" t="n">
        <v>5147.11</v>
      </c>
      <c r="M1676" s="101" t="n">
        <v>-6093.01</v>
      </c>
      <c r="N1676" s="101" t="n">
        <v>-18081.01</v>
      </c>
      <c r="O1676" s="101" t="n">
        <v>2564.17</v>
      </c>
      <c r="P1676" s="101" t="n">
        <v>5034.21</v>
      </c>
      <c r="Q1676" s="101" t="n">
        <v>-18607.01</v>
      </c>
      <c r="R1676" s="101"/>
      <c r="S1676" s="101"/>
      <c r="T1676" s="101"/>
      <c r="U1676" s="101"/>
      <c r="V1676" s="101"/>
      <c r="W1676" s="101"/>
      <c r="X1676" s="101"/>
      <c r="Y1676" s="101"/>
      <c r="Z1676" s="101"/>
      <c r="AA1676" s="101"/>
    </row>
    <row r="1677" customFormat="false" ht="15.75" hidden="false" customHeight="true" outlineLevel="0" collapsed="false">
      <c r="A1677" s="101"/>
      <c r="B1677" s="101" t="n">
        <v>10</v>
      </c>
      <c r="C1677" s="101" t="n">
        <v>74</v>
      </c>
      <c r="D1677" s="101" t="n">
        <v>64</v>
      </c>
      <c r="E1677" s="101" t="n">
        <v>138</v>
      </c>
      <c r="F1677" s="101" t="s">
        <v>285</v>
      </c>
      <c r="G1677" s="101" t="str">
        <f aca="false">E1677&amp;""&amp;F1677</f>
        <v>138Gd</v>
      </c>
      <c r="H1677" s="101" t="n">
        <v>-55657.01</v>
      </c>
      <c r="I1677" s="101" t="n">
        <v>12515.01</v>
      </c>
      <c r="J1677" s="101" t="n">
        <v>2827.01</v>
      </c>
      <c r="K1677" s="101" t="n">
        <v>22710.01</v>
      </c>
      <c r="L1677" s="101" t="n">
        <v>3424.01</v>
      </c>
      <c r="M1677" s="101" t="n">
        <v>-11988.01</v>
      </c>
      <c r="N1677" s="101" t="n">
        <v>-20726.01</v>
      </c>
      <c r="O1677" s="101" t="n">
        <v>3294.01</v>
      </c>
      <c r="P1677" s="101" t="n">
        <v>5081.01</v>
      </c>
      <c r="Q1677" s="101" t="n">
        <v>-22761.01</v>
      </c>
      <c r="R1677" s="101"/>
      <c r="S1677" s="101"/>
      <c r="T1677" s="101"/>
      <c r="U1677" s="101"/>
      <c r="V1677" s="101"/>
      <c r="W1677" s="101"/>
      <c r="X1677" s="101"/>
      <c r="Y1677" s="101"/>
      <c r="Z1677" s="101"/>
      <c r="AA1677" s="101"/>
    </row>
    <row r="1678" customFormat="false" ht="15.75" hidden="false" customHeight="true" outlineLevel="0" collapsed="false">
      <c r="A1678" s="101"/>
      <c r="B1678" s="101" t="n">
        <v>8</v>
      </c>
      <c r="C1678" s="101" t="n">
        <v>73</v>
      </c>
      <c r="D1678" s="101" t="n">
        <v>65</v>
      </c>
      <c r="E1678" s="101" t="n">
        <v>138</v>
      </c>
      <c r="F1678" s="101" t="s">
        <v>286</v>
      </c>
      <c r="G1678" s="101" t="str">
        <f aca="false">E1678&amp;""&amp;F1678</f>
        <v>138Tb</v>
      </c>
      <c r="H1678" s="101" t="n">
        <v>-43668.01</v>
      </c>
      <c r="I1678" s="101" t="n">
        <v>10773.01</v>
      </c>
      <c r="J1678" s="101" t="n">
        <v>-256.01</v>
      </c>
      <c r="K1678" s="101" t="n">
        <v>23753.01</v>
      </c>
      <c r="L1678" s="101" t="n">
        <v>2003.01</v>
      </c>
      <c r="M1678" s="101" t="n">
        <v>-8737.01</v>
      </c>
      <c r="N1678" s="101"/>
      <c r="O1678" s="101" t="n">
        <v>3835.01</v>
      </c>
      <c r="P1678" s="101" t="n">
        <v>9161.01</v>
      </c>
      <c r="Q1678" s="101"/>
      <c r="R1678" s="101"/>
      <c r="S1678" s="101"/>
      <c r="T1678" s="101"/>
      <c r="U1678" s="101"/>
      <c r="V1678" s="101"/>
      <c r="W1678" s="101"/>
      <c r="X1678" s="101"/>
      <c r="Y1678" s="101"/>
      <c r="Z1678" s="101"/>
      <c r="AA1678" s="101"/>
    </row>
    <row r="1679" customFormat="false" ht="15.75" hidden="false" customHeight="true" outlineLevel="0" collapsed="false">
      <c r="A1679" s="101"/>
      <c r="B1679" s="101" t="n">
        <v>6</v>
      </c>
      <c r="C1679" s="101" t="n">
        <v>72</v>
      </c>
      <c r="D1679" s="101" t="n">
        <v>66</v>
      </c>
      <c r="E1679" s="101" t="n">
        <v>138</v>
      </c>
      <c r="F1679" s="101" t="s">
        <v>287</v>
      </c>
      <c r="G1679" s="101" t="str">
        <f aca="false">E1679&amp;""&amp;F1679</f>
        <v>138Dy</v>
      </c>
      <c r="H1679" s="101" t="n">
        <v>-34931.01</v>
      </c>
      <c r="I1679" s="101"/>
      <c r="J1679" s="101" t="n">
        <v>1253.01</v>
      </c>
      <c r="K1679" s="101"/>
      <c r="L1679" s="101" t="n">
        <v>419.01</v>
      </c>
      <c r="M1679" s="101"/>
      <c r="N1679" s="101"/>
      <c r="O1679" s="101" t="n">
        <v>3947.01</v>
      </c>
      <c r="P1679" s="101" t="n">
        <v>8994.01</v>
      </c>
      <c r="Q1679" s="101"/>
      <c r="R1679" s="101"/>
      <c r="S1679" s="101"/>
      <c r="T1679" s="101"/>
      <c r="U1679" s="101"/>
      <c r="V1679" s="101"/>
      <c r="W1679" s="101"/>
      <c r="X1679" s="101"/>
      <c r="Y1679" s="101"/>
      <c r="Z1679" s="101"/>
      <c r="AA1679" s="101"/>
    </row>
    <row r="1680" customFormat="false" ht="15.75" hidden="false" customHeight="true" outlineLevel="0" collapsed="false">
      <c r="A1680" s="101"/>
      <c r="B1680" s="101" t="n">
        <v>37</v>
      </c>
      <c r="C1680" s="101" t="n">
        <v>88</v>
      </c>
      <c r="D1680" s="101" t="n">
        <v>51</v>
      </c>
      <c r="E1680" s="101" t="n">
        <v>139</v>
      </c>
      <c r="F1680" s="101" t="s">
        <v>272</v>
      </c>
      <c r="G1680" s="101" t="str">
        <f aca="false">E1680&amp;""&amp;F1680</f>
        <v>139Sb</v>
      </c>
      <c r="H1680" s="101" t="n">
        <v>-49788.01</v>
      </c>
      <c r="I1680" s="101" t="n">
        <v>3321.01</v>
      </c>
      <c r="J1680" s="101" t="n">
        <v>12217.01</v>
      </c>
      <c r="K1680" s="101" t="n">
        <v>5901.01</v>
      </c>
      <c r="L1680" s="101"/>
      <c r="M1680" s="101" t="n">
        <v>10417.01</v>
      </c>
      <c r="N1680" s="101" t="n">
        <v>18671.01</v>
      </c>
      <c r="O1680" s="101" t="n">
        <v>-5685.01</v>
      </c>
      <c r="P1680" s="101"/>
      <c r="Q1680" s="101" t="n">
        <v>7837.01</v>
      </c>
      <c r="R1680" s="101"/>
      <c r="S1680" s="101"/>
      <c r="T1680" s="101"/>
      <c r="U1680" s="101"/>
      <c r="V1680" s="101"/>
      <c r="W1680" s="101"/>
      <c r="X1680" s="101"/>
      <c r="Y1680" s="101"/>
      <c r="Z1680" s="101"/>
      <c r="AA1680" s="101"/>
    </row>
    <row r="1681" customFormat="false" ht="15.75" hidden="false" customHeight="true" outlineLevel="0" collapsed="false">
      <c r="A1681" s="101"/>
      <c r="B1681" s="101" t="n">
        <v>35</v>
      </c>
      <c r="C1681" s="101" t="n">
        <v>87</v>
      </c>
      <c r="D1681" s="101" t="n">
        <v>52</v>
      </c>
      <c r="E1681" s="101" t="n">
        <v>139</v>
      </c>
      <c r="F1681" s="101" t="s">
        <v>273</v>
      </c>
      <c r="G1681" s="101" t="str">
        <f aca="false">E1681&amp;""&amp;F1681</f>
        <v>139Te</v>
      </c>
      <c r="H1681" s="101" t="n">
        <v>-60205.071</v>
      </c>
      <c r="I1681" s="101" t="n">
        <v>2580.19</v>
      </c>
      <c r="J1681" s="101" t="n">
        <v>12955.01</v>
      </c>
      <c r="K1681" s="101" t="n">
        <v>7043.48</v>
      </c>
      <c r="L1681" s="101" t="n">
        <v>24995.01</v>
      </c>
      <c r="M1681" s="101" t="n">
        <v>8253.957</v>
      </c>
      <c r="N1681" s="101" t="n">
        <v>15439.5</v>
      </c>
      <c r="O1681" s="101" t="n">
        <v>-1997.74</v>
      </c>
      <c r="P1681" s="101" t="n">
        <v>-22633.01</v>
      </c>
      <c r="Q1681" s="101" t="n">
        <v>3703.5</v>
      </c>
      <c r="R1681" s="101"/>
      <c r="S1681" s="101"/>
      <c r="T1681" s="101"/>
      <c r="U1681" s="101"/>
      <c r="V1681" s="101"/>
      <c r="W1681" s="101"/>
      <c r="X1681" s="101"/>
      <c r="Y1681" s="101"/>
      <c r="Z1681" s="101"/>
      <c r="AA1681" s="101"/>
    </row>
    <row r="1682" customFormat="false" ht="15.75" hidden="false" customHeight="true" outlineLevel="0" collapsed="false">
      <c r="A1682" s="101"/>
      <c r="B1682" s="101" t="n">
        <v>33</v>
      </c>
      <c r="C1682" s="101" t="n">
        <v>86</v>
      </c>
      <c r="D1682" s="101" t="n">
        <v>53</v>
      </c>
      <c r="E1682" s="101" t="n">
        <v>139</v>
      </c>
      <c r="F1682" s="101" t="s">
        <v>274</v>
      </c>
      <c r="G1682" s="101" t="str">
        <f aca="false">E1682&amp;""&amp;F1682</f>
        <v>139I</v>
      </c>
      <c r="H1682" s="101" t="n">
        <v>-68459.027</v>
      </c>
      <c r="I1682" s="101" t="n">
        <v>4550.45</v>
      </c>
      <c r="J1682" s="101" t="n">
        <v>10051.8</v>
      </c>
      <c r="K1682" s="101" t="n">
        <v>8245.41</v>
      </c>
      <c r="L1682" s="101" t="n">
        <v>23006.84</v>
      </c>
      <c r="M1682" s="101" t="n">
        <v>7185.548</v>
      </c>
      <c r="N1682" s="101" t="n">
        <v>12242.11</v>
      </c>
      <c r="O1682" s="101" t="n">
        <v>-1194.32</v>
      </c>
      <c r="P1682" s="101" t="n">
        <v>-21209.01</v>
      </c>
      <c r="Q1682" s="101" t="n">
        <v>3441.89</v>
      </c>
      <c r="R1682" s="101"/>
      <c r="S1682" s="101"/>
      <c r="T1682" s="101"/>
      <c r="U1682" s="101"/>
      <c r="V1682" s="101"/>
      <c r="W1682" s="101"/>
      <c r="X1682" s="101"/>
      <c r="Y1682" s="101"/>
      <c r="Z1682" s="101"/>
      <c r="AA1682" s="101"/>
    </row>
    <row r="1683" customFormat="false" ht="15.75" hidden="false" customHeight="true" outlineLevel="0" collapsed="false">
      <c r="A1683" s="101"/>
      <c r="B1683" s="101" t="n">
        <v>31</v>
      </c>
      <c r="C1683" s="101" t="n">
        <v>85</v>
      </c>
      <c r="D1683" s="101" t="n">
        <v>54</v>
      </c>
      <c r="E1683" s="101" t="n">
        <v>139</v>
      </c>
      <c r="F1683" s="101" t="s">
        <v>275</v>
      </c>
      <c r="G1683" s="101" t="str">
        <f aca="false">E1683&amp;""&amp;F1683</f>
        <v>139Xe</v>
      </c>
      <c r="H1683" s="101" t="n">
        <v>-75644.575</v>
      </c>
      <c r="I1683" s="101" t="n">
        <v>3743.66</v>
      </c>
      <c r="J1683" s="101" t="n">
        <v>10953.65</v>
      </c>
      <c r="K1683" s="101" t="n">
        <v>9403.81</v>
      </c>
      <c r="L1683" s="101" t="n">
        <v>20918.29</v>
      </c>
      <c r="M1683" s="101" t="n">
        <v>5056.565</v>
      </c>
      <c r="N1683" s="101" t="n">
        <v>9269.39</v>
      </c>
      <c r="O1683" s="101" t="n">
        <v>-341.63</v>
      </c>
      <c r="P1683" s="101" t="n">
        <v>-17237.35</v>
      </c>
      <c r="Q1683" s="101" t="n">
        <v>-828.84</v>
      </c>
      <c r="R1683" s="101"/>
      <c r="S1683" s="101"/>
      <c r="T1683" s="101"/>
      <c r="U1683" s="101"/>
      <c r="V1683" s="101"/>
      <c r="W1683" s="101"/>
      <c r="X1683" s="101"/>
      <c r="Y1683" s="101"/>
      <c r="Z1683" s="101"/>
      <c r="AA1683" s="101"/>
    </row>
    <row r="1684" customFormat="false" ht="15.75" hidden="false" customHeight="true" outlineLevel="0" collapsed="false">
      <c r="A1684" s="101"/>
      <c r="B1684" s="101" t="n">
        <v>29</v>
      </c>
      <c r="C1684" s="101" t="n">
        <v>84</v>
      </c>
      <c r="D1684" s="101" t="n">
        <v>55</v>
      </c>
      <c r="E1684" s="101" t="n">
        <v>139</v>
      </c>
      <c r="F1684" s="101" t="s">
        <v>276</v>
      </c>
      <c r="G1684" s="101" t="str">
        <f aca="false">E1684&amp;""&amp;F1684</f>
        <v>139Cs</v>
      </c>
      <c r="H1684" s="101" t="n">
        <v>-80701.14</v>
      </c>
      <c r="I1684" s="101" t="n">
        <v>5885.41</v>
      </c>
      <c r="J1684" s="101" t="n">
        <v>8017.88</v>
      </c>
      <c r="K1684" s="101" t="n">
        <v>10297.95</v>
      </c>
      <c r="L1684" s="101" t="n">
        <v>18922.83</v>
      </c>
      <c r="M1684" s="101" t="n">
        <v>4212.829</v>
      </c>
      <c r="N1684" s="101" t="n">
        <v>6527.45</v>
      </c>
      <c r="O1684" s="101" t="n">
        <v>662.9</v>
      </c>
      <c r="P1684" s="101" t="n">
        <v>-16010.22</v>
      </c>
      <c r="Q1684" s="101" t="n">
        <v>-510.6</v>
      </c>
      <c r="R1684" s="101"/>
      <c r="S1684" s="101"/>
      <c r="T1684" s="101"/>
      <c r="U1684" s="101"/>
      <c r="V1684" s="101"/>
      <c r="W1684" s="101"/>
      <c r="X1684" s="101"/>
      <c r="Y1684" s="101"/>
      <c r="Z1684" s="101"/>
      <c r="AA1684" s="101"/>
    </row>
    <row r="1685" customFormat="false" ht="15.75" hidden="false" customHeight="true" outlineLevel="0" collapsed="false">
      <c r="A1685" s="101"/>
      <c r="B1685" s="101" t="n">
        <v>27</v>
      </c>
      <c r="C1685" s="101" t="n">
        <v>83</v>
      </c>
      <c r="D1685" s="101" t="n">
        <v>56</v>
      </c>
      <c r="E1685" s="101" t="n">
        <v>139</v>
      </c>
      <c r="F1685" s="101" t="s">
        <v>277</v>
      </c>
      <c r="G1685" s="101" t="str">
        <f aca="false">E1685&amp;""&amp;F1685</f>
        <v>139Ba</v>
      </c>
      <c r="H1685" s="101" t="n">
        <v>-84913.969</v>
      </c>
      <c r="I1685" s="101" t="n">
        <v>4723.43</v>
      </c>
      <c r="J1685" s="101" t="n">
        <v>9315.89</v>
      </c>
      <c r="K1685" s="101" t="n">
        <v>13335.15</v>
      </c>
      <c r="L1685" s="101" t="n">
        <v>17108.51</v>
      </c>
      <c r="M1685" s="101" t="n">
        <v>2314.616</v>
      </c>
      <c r="N1685" s="101" t="n">
        <v>2036.23</v>
      </c>
      <c r="O1685" s="101" t="n">
        <v>-922.12</v>
      </c>
      <c r="P1685" s="101" t="n">
        <v>-12230.71</v>
      </c>
      <c r="Q1685" s="101" t="n">
        <v>-6463.39</v>
      </c>
      <c r="R1685" s="101"/>
      <c r="S1685" s="101"/>
      <c r="T1685" s="101"/>
      <c r="U1685" s="101"/>
      <c r="V1685" s="101"/>
      <c r="W1685" s="101"/>
      <c r="X1685" s="101"/>
      <c r="Y1685" s="101"/>
      <c r="Z1685" s="101"/>
      <c r="AA1685" s="101"/>
    </row>
    <row r="1686" customFormat="false" ht="15.75" hidden="false" customHeight="true" outlineLevel="0" collapsed="false">
      <c r="A1686" s="101"/>
      <c r="B1686" s="101" t="n">
        <v>25</v>
      </c>
      <c r="C1686" s="101" t="n">
        <v>82</v>
      </c>
      <c r="D1686" s="101" t="n">
        <v>57</v>
      </c>
      <c r="E1686" s="101" t="n">
        <v>139</v>
      </c>
      <c r="F1686" s="101" t="s">
        <v>278</v>
      </c>
      <c r="G1686" s="101" t="str">
        <f aca="false">E1686&amp;""&amp;F1686</f>
        <v>139La</v>
      </c>
      <c r="H1686" s="101" t="n">
        <v>-87228.585</v>
      </c>
      <c r="I1686" s="101" t="n">
        <v>8778.01</v>
      </c>
      <c r="J1686" s="101" t="n">
        <v>6255.7</v>
      </c>
      <c r="K1686" s="101" t="n">
        <v>16230.32</v>
      </c>
      <c r="L1686" s="101" t="n">
        <v>15260.7</v>
      </c>
      <c r="M1686" s="101" t="n">
        <v>-278.382</v>
      </c>
      <c r="N1686" s="101" t="n">
        <v>-2407.45</v>
      </c>
      <c r="O1686" s="101" t="n">
        <v>-2071.69</v>
      </c>
      <c r="P1686" s="101" t="n">
        <v>-11630.51</v>
      </c>
      <c r="Q1686" s="101" t="n">
        <v>-7731.17</v>
      </c>
      <c r="R1686" s="101"/>
      <c r="S1686" s="101"/>
      <c r="T1686" s="101"/>
      <c r="U1686" s="101"/>
      <c r="V1686" s="101"/>
      <c r="W1686" s="101"/>
      <c r="X1686" s="101"/>
      <c r="Y1686" s="101"/>
      <c r="Z1686" s="101"/>
      <c r="AA1686" s="101"/>
    </row>
    <row r="1687" customFormat="false" ht="15.75" hidden="false" customHeight="true" outlineLevel="0" collapsed="false">
      <c r="A1687" s="101"/>
      <c r="B1687" s="101" t="n">
        <v>23</v>
      </c>
      <c r="C1687" s="101" t="n">
        <v>81</v>
      </c>
      <c r="D1687" s="101" t="n">
        <v>58</v>
      </c>
      <c r="E1687" s="101" t="n">
        <v>139</v>
      </c>
      <c r="F1687" s="101" t="s">
        <v>279</v>
      </c>
      <c r="G1687" s="101" t="str">
        <f aca="false">E1687&amp;""&amp;F1687</f>
        <v>139Ce</v>
      </c>
      <c r="H1687" s="101" t="n">
        <v>-86950.204</v>
      </c>
      <c r="I1687" s="101" t="n">
        <v>7452.78</v>
      </c>
      <c r="J1687" s="101" t="n">
        <v>7717.28</v>
      </c>
      <c r="K1687" s="101" t="n">
        <v>17174.03</v>
      </c>
      <c r="L1687" s="101" t="n">
        <v>13806.69</v>
      </c>
      <c r="M1687" s="101" t="n">
        <v>-2129.07</v>
      </c>
      <c r="N1687" s="101" t="n">
        <v>-4935.56</v>
      </c>
      <c r="O1687" s="101" t="n">
        <v>-1524.41</v>
      </c>
      <c r="P1687" s="101" t="n">
        <v>-5977.32</v>
      </c>
      <c r="Q1687" s="101" t="n">
        <v>-11889.78</v>
      </c>
      <c r="R1687" s="101"/>
      <c r="S1687" s="101"/>
      <c r="T1687" s="101"/>
      <c r="U1687" s="101"/>
      <c r="V1687" s="101"/>
      <c r="W1687" s="101"/>
      <c r="X1687" s="101"/>
      <c r="Y1687" s="101"/>
      <c r="Z1687" s="101"/>
      <c r="AA1687" s="101"/>
    </row>
    <row r="1688" customFormat="false" ht="15.75" hidden="false" customHeight="true" outlineLevel="0" collapsed="false">
      <c r="A1688" s="101"/>
      <c r="B1688" s="101" t="n">
        <v>21</v>
      </c>
      <c r="C1688" s="101" t="n">
        <v>80</v>
      </c>
      <c r="D1688" s="101" t="n">
        <v>59</v>
      </c>
      <c r="E1688" s="101" t="n">
        <v>139</v>
      </c>
      <c r="F1688" s="101" t="s">
        <v>280</v>
      </c>
      <c r="G1688" s="101" t="str">
        <f aca="false">E1688&amp;""&amp;F1688</f>
        <v>139Pr</v>
      </c>
      <c r="H1688" s="101" t="n">
        <v>-84821.133</v>
      </c>
      <c r="I1688" s="101" t="n">
        <v>9760.71</v>
      </c>
      <c r="J1688" s="101" t="n">
        <v>4541.37</v>
      </c>
      <c r="K1688" s="101" t="n">
        <v>17761.93</v>
      </c>
      <c r="L1688" s="101" t="n">
        <v>12258.17</v>
      </c>
      <c r="M1688" s="101" t="n">
        <v>-2806.486</v>
      </c>
      <c r="N1688" s="101" t="n">
        <v>-7320.53</v>
      </c>
      <c r="O1688" s="101" t="n">
        <v>-602.54</v>
      </c>
      <c r="P1688" s="101" t="n">
        <v>-5588.21</v>
      </c>
      <c r="Q1688" s="101" t="n">
        <v>-10874.14</v>
      </c>
      <c r="R1688" s="101"/>
      <c r="S1688" s="101"/>
      <c r="T1688" s="101"/>
      <c r="U1688" s="101"/>
      <c r="V1688" s="101"/>
      <c r="W1688" s="101"/>
      <c r="X1688" s="101"/>
      <c r="Y1688" s="101"/>
      <c r="Z1688" s="101"/>
      <c r="AA1688" s="101"/>
    </row>
    <row r="1689" customFormat="false" ht="15.75" hidden="false" customHeight="true" outlineLevel="0" collapsed="false">
      <c r="A1689" s="101"/>
      <c r="B1689" s="101" t="n">
        <v>19</v>
      </c>
      <c r="C1689" s="101" t="n">
        <v>79</v>
      </c>
      <c r="D1689" s="101" t="n">
        <v>60</v>
      </c>
      <c r="E1689" s="101" t="n">
        <v>139</v>
      </c>
      <c r="F1689" s="101" t="s">
        <v>281</v>
      </c>
      <c r="G1689" s="101" t="str">
        <f aca="false">E1689&amp;""&amp;F1689</f>
        <v>139Nd</v>
      </c>
      <c r="H1689" s="101" t="n">
        <v>-82014.648</v>
      </c>
      <c r="I1689" s="101" t="n">
        <v>8067.66</v>
      </c>
      <c r="J1689" s="101" t="n">
        <v>6171.88</v>
      </c>
      <c r="K1689" s="101" t="n">
        <v>18572.72</v>
      </c>
      <c r="L1689" s="101" t="n">
        <v>10673.78</v>
      </c>
      <c r="M1689" s="101" t="n">
        <v>-4514.039</v>
      </c>
      <c r="N1689" s="101" t="n">
        <v>-9634.43</v>
      </c>
      <c r="O1689" s="101" t="n">
        <v>176.79</v>
      </c>
      <c r="P1689" s="101" t="n">
        <v>-1734.88</v>
      </c>
      <c r="Q1689" s="101" t="n">
        <v>-15145.48</v>
      </c>
      <c r="R1689" s="101"/>
      <c r="S1689" s="101"/>
      <c r="T1689" s="101"/>
      <c r="U1689" s="101"/>
      <c r="V1689" s="101"/>
      <c r="W1689" s="101"/>
      <c r="X1689" s="101"/>
      <c r="Y1689" s="101"/>
      <c r="Z1689" s="101"/>
      <c r="AA1689" s="101"/>
    </row>
    <row r="1690" customFormat="false" ht="15.75" hidden="false" customHeight="true" outlineLevel="0" collapsed="false">
      <c r="A1690" s="101"/>
      <c r="B1690" s="101" t="n">
        <v>17</v>
      </c>
      <c r="C1690" s="101" t="n">
        <v>78</v>
      </c>
      <c r="D1690" s="101" t="n">
        <v>61</v>
      </c>
      <c r="E1690" s="101" t="n">
        <v>139</v>
      </c>
      <c r="F1690" s="101" t="s">
        <v>282</v>
      </c>
      <c r="G1690" s="101" t="str">
        <f aca="false">E1690&amp;""&amp;F1690</f>
        <v>139Pm</v>
      </c>
      <c r="H1690" s="101" t="n">
        <v>-77500.608</v>
      </c>
      <c r="I1690" s="101" t="n">
        <v>10631.44</v>
      </c>
      <c r="J1690" s="101" t="n">
        <v>2771.27</v>
      </c>
      <c r="K1690" s="101" t="n">
        <v>19570.4</v>
      </c>
      <c r="L1690" s="101" t="n">
        <v>8876.71</v>
      </c>
      <c r="M1690" s="101" t="n">
        <v>-5120.39</v>
      </c>
      <c r="N1690" s="101" t="n">
        <v>-12102.57</v>
      </c>
      <c r="O1690" s="101" t="n">
        <v>1010.34</v>
      </c>
      <c r="P1690" s="101" t="n">
        <v>-1657.84</v>
      </c>
      <c r="Q1690" s="101" t="n">
        <v>-14074.16</v>
      </c>
      <c r="R1690" s="101"/>
      <c r="S1690" s="101"/>
      <c r="T1690" s="101"/>
      <c r="U1690" s="101"/>
      <c r="V1690" s="101"/>
      <c r="W1690" s="101"/>
      <c r="X1690" s="101"/>
      <c r="Y1690" s="101"/>
      <c r="Z1690" s="101"/>
      <c r="AA1690" s="101"/>
    </row>
    <row r="1691" customFormat="false" ht="15.75" hidden="false" customHeight="true" outlineLevel="0" collapsed="false">
      <c r="A1691" s="101"/>
      <c r="B1691" s="101" t="n">
        <v>15</v>
      </c>
      <c r="C1691" s="101" t="n">
        <v>77</v>
      </c>
      <c r="D1691" s="101" t="n">
        <v>62</v>
      </c>
      <c r="E1691" s="101" t="n">
        <v>139</v>
      </c>
      <c r="F1691" s="101" t="s">
        <v>283</v>
      </c>
      <c r="G1691" s="101" t="str">
        <f aca="false">E1691&amp;""&amp;F1691</f>
        <v>139Sm</v>
      </c>
      <c r="H1691" s="101" t="n">
        <v>-72380.218</v>
      </c>
      <c r="I1691" s="101" t="n">
        <v>8953.77</v>
      </c>
      <c r="J1691" s="101" t="n">
        <v>4728.71</v>
      </c>
      <c r="K1691" s="101" t="n">
        <v>20496.33</v>
      </c>
      <c r="L1691" s="101" t="n">
        <v>7373.59</v>
      </c>
      <c r="M1691" s="101" t="n">
        <v>-6982.177</v>
      </c>
      <c r="N1691" s="101" t="n">
        <v>-14749.01</v>
      </c>
      <c r="O1691" s="101" t="n">
        <v>1408.47</v>
      </c>
      <c r="P1691" s="101" t="n">
        <v>2349.12</v>
      </c>
      <c r="Q1691" s="101" t="n">
        <v>-18701.87</v>
      </c>
      <c r="R1691" s="101"/>
      <c r="S1691" s="101"/>
      <c r="T1691" s="101"/>
      <c r="U1691" s="101"/>
      <c r="V1691" s="101"/>
      <c r="W1691" s="101"/>
      <c r="X1691" s="101"/>
      <c r="Y1691" s="101"/>
      <c r="Z1691" s="101"/>
      <c r="AA1691" s="101"/>
    </row>
    <row r="1692" customFormat="false" ht="15.75" hidden="false" customHeight="true" outlineLevel="0" collapsed="false">
      <c r="A1692" s="101"/>
      <c r="B1692" s="101" t="n">
        <v>13</v>
      </c>
      <c r="C1692" s="101" t="n">
        <v>76</v>
      </c>
      <c r="D1692" s="101" t="n">
        <v>63</v>
      </c>
      <c r="E1692" s="101" t="n">
        <v>139</v>
      </c>
      <c r="F1692" s="101" t="s">
        <v>284</v>
      </c>
      <c r="G1692" s="101" t="str">
        <f aca="false">E1692&amp;""&amp;F1692</f>
        <v>139Eu</v>
      </c>
      <c r="H1692" s="101" t="n">
        <v>-65398.041</v>
      </c>
      <c r="I1692" s="101" t="n">
        <v>11719.69</v>
      </c>
      <c r="J1692" s="101" t="n">
        <v>1189.25</v>
      </c>
      <c r="K1692" s="101" t="n">
        <v>21422.01</v>
      </c>
      <c r="L1692" s="101" t="n">
        <v>5903.14</v>
      </c>
      <c r="M1692" s="101" t="n">
        <v>-7767.01</v>
      </c>
      <c r="N1692" s="101" t="n">
        <v>-17268.01</v>
      </c>
      <c r="O1692" s="101" t="n">
        <v>2203.97</v>
      </c>
      <c r="P1692" s="101" t="n">
        <v>2253.47</v>
      </c>
      <c r="Q1692" s="101" t="n">
        <v>-17813.01</v>
      </c>
      <c r="R1692" s="101"/>
      <c r="S1692" s="101"/>
      <c r="T1692" s="101"/>
      <c r="U1692" s="101"/>
      <c r="V1692" s="101"/>
      <c r="W1692" s="101"/>
      <c r="X1692" s="101"/>
      <c r="Y1692" s="101"/>
      <c r="Z1692" s="101"/>
      <c r="AA1692" s="101"/>
    </row>
    <row r="1693" customFormat="false" ht="15.75" hidden="false" customHeight="true" outlineLevel="0" collapsed="false">
      <c r="A1693" s="101"/>
      <c r="B1693" s="101" t="n">
        <v>11</v>
      </c>
      <c r="C1693" s="101" t="n">
        <v>75</v>
      </c>
      <c r="D1693" s="101" t="n">
        <v>64</v>
      </c>
      <c r="E1693" s="101" t="n">
        <v>139</v>
      </c>
      <c r="F1693" s="101" t="s">
        <v>285</v>
      </c>
      <c r="G1693" s="101" t="str">
        <f aca="false">E1693&amp;""&amp;F1693</f>
        <v>139Gd</v>
      </c>
      <c r="H1693" s="101" t="n">
        <v>-57632.01</v>
      </c>
      <c r="I1693" s="101" t="n">
        <v>10046.01</v>
      </c>
      <c r="J1693" s="101" t="n">
        <v>3171.01</v>
      </c>
      <c r="K1693" s="101" t="n">
        <v>22561.01</v>
      </c>
      <c r="L1693" s="101" t="n">
        <v>4183.01</v>
      </c>
      <c r="M1693" s="101" t="n">
        <v>-9501.01</v>
      </c>
      <c r="N1693" s="101" t="n">
        <v>-19990.01</v>
      </c>
      <c r="O1693" s="101" t="n">
        <v>2801.01</v>
      </c>
      <c r="P1693" s="101" t="n">
        <v>6577.01</v>
      </c>
      <c r="Q1693" s="101" t="n">
        <v>-22034.01</v>
      </c>
      <c r="R1693" s="101"/>
      <c r="S1693" s="101"/>
      <c r="T1693" s="101"/>
      <c r="U1693" s="101"/>
      <c r="V1693" s="101"/>
      <c r="W1693" s="101"/>
      <c r="X1693" s="101"/>
      <c r="Y1693" s="101"/>
      <c r="Z1693" s="101"/>
      <c r="AA1693" s="101"/>
    </row>
    <row r="1694" customFormat="false" ht="15.75" hidden="false" customHeight="true" outlineLevel="0" collapsed="false">
      <c r="A1694" s="101"/>
      <c r="B1694" s="101" t="n">
        <v>9</v>
      </c>
      <c r="C1694" s="101" t="n">
        <v>74</v>
      </c>
      <c r="D1694" s="101" t="n">
        <v>65</v>
      </c>
      <c r="E1694" s="101" t="n">
        <v>139</v>
      </c>
      <c r="F1694" s="101" t="s">
        <v>286</v>
      </c>
      <c r="G1694" s="101" t="str">
        <f aca="false">E1694&amp;""&amp;F1694</f>
        <v>139Tb</v>
      </c>
      <c r="H1694" s="101" t="n">
        <v>-48130.01</v>
      </c>
      <c r="I1694" s="101" t="n">
        <v>12533.01</v>
      </c>
      <c r="J1694" s="101" t="n">
        <v>-238.01</v>
      </c>
      <c r="K1694" s="101" t="n">
        <v>23306.01</v>
      </c>
      <c r="L1694" s="101" t="n">
        <v>2590.01</v>
      </c>
      <c r="M1694" s="101" t="n">
        <v>-10489.01</v>
      </c>
      <c r="N1694" s="101"/>
      <c r="O1694" s="101" t="n">
        <v>3593.01</v>
      </c>
      <c r="P1694" s="101" t="n">
        <v>6330.01</v>
      </c>
      <c r="Q1694" s="101" t="n">
        <v>-21271.01</v>
      </c>
      <c r="R1694" s="101"/>
      <c r="S1694" s="101"/>
      <c r="T1694" s="101"/>
      <c r="U1694" s="101"/>
      <c r="V1694" s="101"/>
      <c r="W1694" s="101"/>
      <c r="X1694" s="101"/>
      <c r="Y1694" s="101"/>
      <c r="Z1694" s="101"/>
      <c r="AA1694" s="101"/>
    </row>
    <row r="1695" customFormat="false" ht="15.75" hidden="false" customHeight="true" outlineLevel="0" collapsed="false">
      <c r="A1695" s="101"/>
      <c r="B1695" s="101" t="n">
        <v>7</v>
      </c>
      <c r="C1695" s="101" t="n">
        <v>73</v>
      </c>
      <c r="D1695" s="101" t="n">
        <v>66</v>
      </c>
      <c r="E1695" s="101" t="n">
        <v>139</v>
      </c>
      <c r="F1695" s="101" t="s">
        <v>287</v>
      </c>
      <c r="G1695" s="101" t="str">
        <f aca="false">E1695&amp;""&amp;F1695</f>
        <v>139Dy</v>
      </c>
      <c r="H1695" s="101" t="n">
        <v>-37642.01</v>
      </c>
      <c r="I1695" s="101" t="n">
        <v>10782.01</v>
      </c>
      <c r="J1695" s="101" t="n">
        <v>1262.01</v>
      </c>
      <c r="K1695" s="101"/>
      <c r="L1695" s="101" t="n">
        <v>1006.01</v>
      </c>
      <c r="M1695" s="101"/>
      <c r="N1695" s="101"/>
      <c r="O1695" s="101" t="n">
        <v>4226.01</v>
      </c>
      <c r="P1695" s="101" t="n">
        <v>10726.01</v>
      </c>
      <c r="Q1695" s="101"/>
      <c r="R1695" s="101"/>
      <c r="S1695" s="101"/>
      <c r="T1695" s="101"/>
      <c r="U1695" s="101"/>
      <c r="V1695" s="101"/>
      <c r="W1695" s="101"/>
      <c r="X1695" s="101"/>
      <c r="Y1695" s="101"/>
      <c r="Z1695" s="101"/>
      <c r="AA1695" s="101"/>
    </row>
    <row r="1696" customFormat="false" ht="15.75" hidden="false" customHeight="true" outlineLevel="0" collapsed="false">
      <c r="A1696" s="101"/>
      <c r="B1696" s="101" t="n">
        <v>38</v>
      </c>
      <c r="C1696" s="101" t="n">
        <v>89</v>
      </c>
      <c r="D1696" s="101" t="n">
        <v>51</v>
      </c>
      <c r="E1696" s="101" t="n">
        <v>140</v>
      </c>
      <c r="F1696" s="101" t="s">
        <v>272</v>
      </c>
      <c r="G1696" s="101" t="str">
        <f aca="false">E1696&amp;""&amp;F1696</f>
        <v>140Sb</v>
      </c>
      <c r="H1696" s="101" t="n">
        <v>-43939.01</v>
      </c>
      <c r="I1696" s="101" t="n">
        <v>2222.01</v>
      </c>
      <c r="J1696" s="101"/>
      <c r="K1696" s="101" t="n">
        <v>5542.01</v>
      </c>
      <c r="L1696" s="101"/>
      <c r="M1696" s="101" t="n">
        <v>12418.01</v>
      </c>
      <c r="N1696" s="101" t="n">
        <v>19657.01</v>
      </c>
      <c r="O1696" s="101"/>
      <c r="P1696" s="101"/>
      <c r="Q1696" s="101" t="n">
        <v>8195.01</v>
      </c>
      <c r="R1696" s="101"/>
      <c r="S1696" s="101"/>
      <c r="T1696" s="101"/>
      <c r="U1696" s="101"/>
      <c r="V1696" s="101"/>
      <c r="W1696" s="101"/>
      <c r="X1696" s="101"/>
      <c r="Y1696" s="101"/>
      <c r="Z1696" s="101"/>
      <c r="AA1696" s="101"/>
    </row>
    <row r="1697" customFormat="false" ht="15.75" hidden="false" customHeight="true" outlineLevel="0" collapsed="false">
      <c r="A1697" s="101"/>
      <c r="B1697" s="101" t="n">
        <v>36</v>
      </c>
      <c r="C1697" s="101" t="n">
        <v>88</v>
      </c>
      <c r="D1697" s="101" t="n">
        <v>52</v>
      </c>
      <c r="E1697" s="101" t="n">
        <v>140</v>
      </c>
      <c r="F1697" s="101" t="s">
        <v>273</v>
      </c>
      <c r="G1697" s="101" t="str">
        <f aca="false">E1697&amp;""&amp;F1697</f>
        <v>140Te</v>
      </c>
      <c r="H1697" s="101" t="n">
        <v>-56356.721</v>
      </c>
      <c r="I1697" s="101" t="n">
        <v>4222.97</v>
      </c>
      <c r="J1697" s="101" t="n">
        <v>13857.01</v>
      </c>
      <c r="K1697" s="101" t="n">
        <v>6803.16</v>
      </c>
      <c r="L1697" s="101" t="n">
        <v>26074.01</v>
      </c>
      <c r="M1697" s="101" t="n">
        <v>7239.169</v>
      </c>
      <c r="N1697" s="101" t="n">
        <v>16629.73</v>
      </c>
      <c r="O1697" s="101" t="n">
        <v>-2883.01</v>
      </c>
      <c r="P1697" s="101"/>
      <c r="Q1697" s="101" t="n">
        <v>4030.99</v>
      </c>
      <c r="R1697" s="101"/>
      <c r="S1697" s="101"/>
      <c r="T1697" s="101"/>
      <c r="U1697" s="101"/>
      <c r="V1697" s="101"/>
      <c r="W1697" s="101"/>
      <c r="X1697" s="101"/>
      <c r="Y1697" s="101"/>
      <c r="Z1697" s="101"/>
      <c r="AA1697" s="101"/>
    </row>
    <row r="1698" customFormat="false" ht="15.75" hidden="false" customHeight="true" outlineLevel="0" collapsed="false">
      <c r="A1698" s="101"/>
      <c r="B1698" s="101" t="n">
        <v>34</v>
      </c>
      <c r="C1698" s="101" t="n">
        <v>87</v>
      </c>
      <c r="D1698" s="101" t="n">
        <v>53</v>
      </c>
      <c r="E1698" s="101" t="n">
        <v>140</v>
      </c>
      <c r="F1698" s="101" t="s">
        <v>274</v>
      </c>
      <c r="G1698" s="101" t="str">
        <f aca="false">E1698&amp;""&amp;F1698</f>
        <v>140I</v>
      </c>
      <c r="H1698" s="101" t="n">
        <v>-63595.89</v>
      </c>
      <c r="I1698" s="101" t="n">
        <v>3208.18</v>
      </c>
      <c r="J1698" s="101" t="n">
        <v>10679.79</v>
      </c>
      <c r="K1698" s="101" t="n">
        <v>7758.63</v>
      </c>
      <c r="L1698" s="101" t="n">
        <v>23635.01</v>
      </c>
      <c r="M1698" s="101" t="n">
        <v>9390.561</v>
      </c>
      <c r="N1698" s="101" t="n">
        <v>13454.44</v>
      </c>
      <c r="O1698" s="101" t="n">
        <v>-1511.01</v>
      </c>
      <c r="P1698" s="101" t="n">
        <v>-21097.01</v>
      </c>
      <c r="Q1698" s="101" t="n">
        <v>3977.37</v>
      </c>
      <c r="R1698" s="101"/>
      <c r="S1698" s="101"/>
      <c r="T1698" s="101"/>
      <c r="U1698" s="101"/>
      <c r="V1698" s="101"/>
      <c r="W1698" s="101"/>
      <c r="X1698" s="101"/>
      <c r="Y1698" s="101"/>
      <c r="Z1698" s="101"/>
      <c r="AA1698" s="101"/>
    </row>
    <row r="1699" customFormat="false" ht="15.75" hidden="false" customHeight="true" outlineLevel="0" collapsed="false">
      <c r="A1699" s="101"/>
      <c r="B1699" s="101" t="n">
        <v>32</v>
      </c>
      <c r="C1699" s="101" t="n">
        <v>86</v>
      </c>
      <c r="D1699" s="101" t="n">
        <v>54</v>
      </c>
      <c r="E1699" s="101" t="n">
        <v>140</v>
      </c>
      <c r="F1699" s="101" t="s">
        <v>275</v>
      </c>
      <c r="G1699" s="101" t="str">
        <f aca="false">E1699&amp;""&amp;F1699</f>
        <v>140Xe</v>
      </c>
      <c r="H1699" s="101" t="n">
        <v>-72986.451</v>
      </c>
      <c r="I1699" s="101" t="n">
        <v>5413.19</v>
      </c>
      <c r="J1699" s="101" t="n">
        <v>11816.39</v>
      </c>
      <c r="K1699" s="101" t="n">
        <v>9156.85</v>
      </c>
      <c r="L1699" s="101" t="n">
        <v>21868.19</v>
      </c>
      <c r="M1699" s="101" t="n">
        <v>4063.879</v>
      </c>
      <c r="N1699" s="101" t="n">
        <v>10283.78</v>
      </c>
      <c r="O1699" s="101" t="n">
        <v>-985.56</v>
      </c>
      <c r="P1699" s="101" t="n">
        <v>-20070.35</v>
      </c>
      <c r="Q1699" s="101" t="n">
        <v>-356.63</v>
      </c>
      <c r="R1699" s="101"/>
      <c r="S1699" s="101"/>
      <c r="T1699" s="101"/>
      <c r="U1699" s="101"/>
      <c r="V1699" s="101"/>
      <c r="W1699" s="101"/>
      <c r="X1699" s="101"/>
      <c r="Y1699" s="101"/>
      <c r="Z1699" s="101"/>
      <c r="AA1699" s="101"/>
    </row>
    <row r="1700" customFormat="false" ht="15.75" hidden="false" customHeight="true" outlineLevel="0" collapsed="false">
      <c r="A1700" s="101"/>
      <c r="B1700" s="101" t="n">
        <v>30</v>
      </c>
      <c r="C1700" s="101" t="n">
        <v>85</v>
      </c>
      <c r="D1700" s="101" t="n">
        <v>55</v>
      </c>
      <c r="E1700" s="101" t="n">
        <v>140</v>
      </c>
      <c r="F1700" s="101" t="s">
        <v>276</v>
      </c>
      <c r="G1700" s="101" t="str">
        <f aca="false">E1700&amp;""&amp;F1700</f>
        <v>140Cs</v>
      </c>
      <c r="H1700" s="101" t="n">
        <v>-77050.33</v>
      </c>
      <c r="I1700" s="101" t="n">
        <v>4420.51</v>
      </c>
      <c r="J1700" s="101" t="n">
        <v>8694.73</v>
      </c>
      <c r="K1700" s="101" t="n">
        <v>10305.92</v>
      </c>
      <c r="L1700" s="101" t="n">
        <v>19648.38</v>
      </c>
      <c r="M1700" s="101" t="n">
        <v>6219.896</v>
      </c>
      <c r="N1700" s="101" t="n">
        <v>7267.91</v>
      </c>
      <c r="O1700" s="101" t="n">
        <v>70.23</v>
      </c>
      <c r="P1700" s="101" t="n">
        <v>-15880.27</v>
      </c>
      <c r="Q1700" s="101" t="n">
        <v>-207.68</v>
      </c>
      <c r="R1700" s="101"/>
      <c r="S1700" s="101"/>
      <c r="T1700" s="101"/>
      <c r="U1700" s="101"/>
      <c r="V1700" s="101"/>
      <c r="W1700" s="101"/>
      <c r="X1700" s="101"/>
      <c r="Y1700" s="101"/>
      <c r="Z1700" s="101"/>
      <c r="AA1700" s="101"/>
    </row>
    <row r="1701" customFormat="false" ht="15.75" hidden="false" customHeight="true" outlineLevel="0" collapsed="false">
      <c r="A1701" s="101"/>
      <c r="B1701" s="101" t="n">
        <v>28</v>
      </c>
      <c r="C1701" s="101" t="n">
        <v>84</v>
      </c>
      <c r="D1701" s="101" t="n">
        <v>56</v>
      </c>
      <c r="E1701" s="101" t="n">
        <v>140</v>
      </c>
      <c r="F1701" s="101" t="s">
        <v>277</v>
      </c>
      <c r="G1701" s="101" t="str">
        <f aca="false">E1701&amp;""&amp;F1701</f>
        <v>140Ba</v>
      </c>
      <c r="H1701" s="101" t="n">
        <v>-83270.226</v>
      </c>
      <c r="I1701" s="101" t="n">
        <v>6427.57</v>
      </c>
      <c r="J1701" s="101" t="n">
        <v>9858.06</v>
      </c>
      <c r="K1701" s="101" t="n">
        <v>11151</v>
      </c>
      <c r="L1701" s="101" t="n">
        <v>17875.94</v>
      </c>
      <c r="M1701" s="101" t="n">
        <v>1048.019</v>
      </c>
      <c r="N1701" s="101" t="n">
        <v>4808.95</v>
      </c>
      <c r="O1701" s="101" t="n">
        <v>734.01</v>
      </c>
      <c r="P1701" s="101" t="n">
        <v>-14914.62</v>
      </c>
      <c r="Q1701" s="101" t="n">
        <v>-4112.96</v>
      </c>
      <c r="R1701" s="101"/>
      <c r="S1701" s="101"/>
      <c r="T1701" s="101"/>
      <c r="U1701" s="101"/>
      <c r="V1701" s="101"/>
      <c r="W1701" s="101"/>
      <c r="X1701" s="101"/>
      <c r="Y1701" s="101"/>
      <c r="Z1701" s="101"/>
      <c r="AA1701" s="101"/>
    </row>
    <row r="1702" customFormat="false" ht="15.75" hidden="false" customHeight="true" outlineLevel="0" collapsed="false">
      <c r="A1702" s="101"/>
      <c r="B1702" s="101" t="n">
        <v>26</v>
      </c>
      <c r="C1702" s="101" t="n">
        <v>83</v>
      </c>
      <c r="D1702" s="101" t="n">
        <v>57</v>
      </c>
      <c r="E1702" s="101" t="n">
        <v>140</v>
      </c>
      <c r="F1702" s="101" t="s">
        <v>278</v>
      </c>
      <c r="G1702" s="101" t="str">
        <f aca="false">E1702&amp;""&amp;F1702</f>
        <v>140La</v>
      </c>
      <c r="H1702" s="101" t="n">
        <v>-84318.245</v>
      </c>
      <c r="I1702" s="101" t="n">
        <v>5160.98</v>
      </c>
      <c r="J1702" s="101" t="n">
        <v>6693.25</v>
      </c>
      <c r="K1702" s="101" t="n">
        <v>13938.98</v>
      </c>
      <c r="L1702" s="101" t="n">
        <v>16009.14</v>
      </c>
      <c r="M1702" s="101" t="n">
        <v>3760.933</v>
      </c>
      <c r="N1702" s="101" t="n">
        <v>372.93</v>
      </c>
      <c r="O1702" s="101" t="n">
        <v>-404.25</v>
      </c>
      <c r="P1702" s="101" t="n">
        <v>-10906.08</v>
      </c>
      <c r="Q1702" s="101" t="n">
        <v>-5439.36</v>
      </c>
      <c r="R1702" s="101"/>
      <c r="S1702" s="101"/>
      <c r="T1702" s="101"/>
      <c r="U1702" s="101"/>
      <c r="V1702" s="101"/>
      <c r="W1702" s="101"/>
      <c r="X1702" s="101"/>
      <c r="Y1702" s="101"/>
      <c r="Z1702" s="101"/>
      <c r="AA1702" s="101"/>
    </row>
    <row r="1703" customFormat="false" ht="15.75" hidden="false" customHeight="true" outlineLevel="0" collapsed="false">
      <c r="A1703" s="101"/>
      <c r="B1703" s="101" t="n">
        <v>24</v>
      </c>
      <c r="C1703" s="101" t="n">
        <v>82</v>
      </c>
      <c r="D1703" s="101" t="n">
        <v>58</v>
      </c>
      <c r="E1703" s="101" t="n">
        <v>140</v>
      </c>
      <c r="F1703" s="101" t="s">
        <v>279</v>
      </c>
      <c r="G1703" s="101" t="str">
        <f aca="false">E1703&amp;""&amp;F1703</f>
        <v>140Ce</v>
      </c>
      <c r="H1703" s="101" t="n">
        <v>-88079.178</v>
      </c>
      <c r="I1703" s="101" t="n">
        <v>9200.29</v>
      </c>
      <c r="J1703" s="101" t="n">
        <v>8139.56</v>
      </c>
      <c r="K1703" s="101" t="n">
        <v>16653.08</v>
      </c>
      <c r="L1703" s="101" t="n">
        <v>14395.26</v>
      </c>
      <c r="M1703" s="101" t="n">
        <v>-3388</v>
      </c>
      <c r="N1703" s="101" t="n">
        <v>-3825.41</v>
      </c>
      <c r="O1703" s="101" t="n">
        <v>-1616.96</v>
      </c>
      <c r="P1703" s="101" t="n">
        <v>-10454.18</v>
      </c>
      <c r="Q1703" s="101" t="n">
        <v>-11329.36</v>
      </c>
      <c r="R1703" s="101"/>
      <c r="S1703" s="101"/>
      <c r="T1703" s="101"/>
      <c r="U1703" s="101"/>
      <c r="V1703" s="101"/>
      <c r="W1703" s="101"/>
      <c r="X1703" s="101"/>
      <c r="Y1703" s="101"/>
      <c r="Z1703" s="101"/>
      <c r="AA1703" s="101"/>
    </row>
    <row r="1704" customFormat="false" ht="15.75" hidden="false" customHeight="true" outlineLevel="0" collapsed="false">
      <c r="A1704" s="101"/>
      <c r="B1704" s="101" t="n">
        <v>22</v>
      </c>
      <c r="C1704" s="101" t="n">
        <v>81</v>
      </c>
      <c r="D1704" s="101" t="n">
        <v>59</v>
      </c>
      <c r="E1704" s="101" t="n">
        <v>140</v>
      </c>
      <c r="F1704" s="101" t="s">
        <v>280</v>
      </c>
      <c r="G1704" s="101" t="str">
        <f aca="false">E1704&amp;""&amp;F1704</f>
        <v>140Pr</v>
      </c>
      <c r="H1704" s="101" t="n">
        <v>-84691.178</v>
      </c>
      <c r="I1704" s="101" t="n">
        <v>7941.36</v>
      </c>
      <c r="J1704" s="101" t="n">
        <v>5029.95</v>
      </c>
      <c r="K1704" s="101" t="n">
        <v>17702.08</v>
      </c>
      <c r="L1704" s="101" t="n">
        <v>12747.22</v>
      </c>
      <c r="M1704" s="101" t="n">
        <v>-437.406</v>
      </c>
      <c r="N1704" s="101" t="n">
        <v>-6482.61</v>
      </c>
      <c r="O1704" s="101" t="n">
        <v>-1078.62</v>
      </c>
      <c r="P1704" s="101" t="n">
        <v>-4751.56</v>
      </c>
      <c r="Q1704" s="101" t="n">
        <v>-10747.85</v>
      </c>
      <c r="R1704" s="101"/>
      <c r="S1704" s="101"/>
      <c r="T1704" s="101"/>
      <c r="U1704" s="101"/>
      <c r="V1704" s="101"/>
      <c r="W1704" s="101"/>
      <c r="X1704" s="101"/>
      <c r="Y1704" s="101"/>
      <c r="Z1704" s="101"/>
      <c r="AA1704" s="101"/>
    </row>
    <row r="1705" customFormat="false" ht="15.75" hidden="false" customHeight="true" outlineLevel="0" collapsed="false">
      <c r="A1705" s="101"/>
      <c r="B1705" s="101" t="n">
        <v>20</v>
      </c>
      <c r="C1705" s="101" t="n">
        <v>80</v>
      </c>
      <c r="D1705" s="101" t="n">
        <v>60</v>
      </c>
      <c r="E1705" s="101" t="n">
        <v>140</v>
      </c>
      <c r="F1705" s="101" t="s">
        <v>281</v>
      </c>
      <c r="G1705" s="101" t="str">
        <f aca="false">E1705&amp;""&amp;F1705</f>
        <v>140Nd</v>
      </c>
      <c r="H1705" s="101" t="n">
        <v>-84253.772</v>
      </c>
      <c r="I1705" s="101" t="n">
        <v>10310.44</v>
      </c>
      <c r="J1705" s="101" t="n">
        <v>6721.61</v>
      </c>
      <c r="K1705" s="101" t="n">
        <v>18378.1</v>
      </c>
      <c r="L1705" s="101" t="n">
        <v>11262.98</v>
      </c>
      <c r="M1705" s="101" t="n">
        <v>-6045.2</v>
      </c>
      <c r="N1705" s="101" t="n">
        <v>-8797.84</v>
      </c>
      <c r="O1705" s="101" t="n">
        <v>-170.1</v>
      </c>
      <c r="P1705" s="101" t="n">
        <v>-4592.54</v>
      </c>
      <c r="Q1705" s="101" t="n">
        <v>-14824.48</v>
      </c>
      <c r="R1705" s="101"/>
      <c r="S1705" s="101"/>
      <c r="T1705" s="101"/>
      <c r="U1705" s="101"/>
      <c r="V1705" s="101"/>
      <c r="W1705" s="101"/>
      <c r="X1705" s="101"/>
      <c r="Y1705" s="101"/>
      <c r="Z1705" s="101"/>
      <c r="AA1705" s="101"/>
    </row>
    <row r="1706" customFormat="false" ht="15.75" hidden="false" customHeight="true" outlineLevel="0" collapsed="false">
      <c r="A1706" s="101"/>
      <c r="B1706" s="101" t="n">
        <v>18</v>
      </c>
      <c r="C1706" s="101" t="n">
        <v>79</v>
      </c>
      <c r="D1706" s="101" t="n">
        <v>61</v>
      </c>
      <c r="E1706" s="101" t="n">
        <v>140</v>
      </c>
      <c r="F1706" s="101" t="s">
        <v>282</v>
      </c>
      <c r="G1706" s="101" t="str">
        <f aca="false">E1706&amp;""&amp;F1706</f>
        <v>140Pm</v>
      </c>
      <c r="H1706" s="101" t="n">
        <v>-78208.572</v>
      </c>
      <c r="I1706" s="101" t="n">
        <v>8779.28</v>
      </c>
      <c r="J1706" s="101" t="n">
        <v>3482.9</v>
      </c>
      <c r="K1706" s="101" t="n">
        <v>19410.72</v>
      </c>
      <c r="L1706" s="101" t="n">
        <v>9654.78</v>
      </c>
      <c r="M1706" s="101" t="n">
        <v>-2752.638</v>
      </c>
      <c r="N1706" s="101" t="n">
        <v>-11222.64</v>
      </c>
      <c r="O1706" s="101" t="n">
        <v>706.94</v>
      </c>
      <c r="P1706" s="101" t="n">
        <v>-676.41</v>
      </c>
      <c r="Q1706" s="101" t="n">
        <v>-13899.67</v>
      </c>
      <c r="R1706" s="101"/>
      <c r="S1706" s="101"/>
      <c r="T1706" s="101"/>
      <c r="U1706" s="101"/>
      <c r="V1706" s="101"/>
      <c r="W1706" s="101"/>
      <c r="X1706" s="101"/>
      <c r="Y1706" s="101"/>
      <c r="Z1706" s="101"/>
      <c r="AA1706" s="101"/>
    </row>
    <row r="1707" customFormat="false" ht="15.75" hidden="false" customHeight="true" outlineLevel="0" collapsed="false">
      <c r="A1707" s="101"/>
      <c r="B1707" s="101" t="n">
        <v>16</v>
      </c>
      <c r="C1707" s="101" t="n">
        <v>78</v>
      </c>
      <c r="D1707" s="101" t="n">
        <v>62</v>
      </c>
      <c r="E1707" s="101" t="n">
        <v>140</v>
      </c>
      <c r="F1707" s="101" t="s">
        <v>283</v>
      </c>
      <c r="G1707" s="101" t="str">
        <f aca="false">E1707&amp;""&amp;F1707</f>
        <v>140Sm</v>
      </c>
      <c r="H1707" s="101" t="n">
        <v>-75455.934</v>
      </c>
      <c r="I1707" s="101" t="n">
        <v>11147.03</v>
      </c>
      <c r="J1707" s="101" t="n">
        <v>5244.3</v>
      </c>
      <c r="K1707" s="101" t="n">
        <v>20100.81</v>
      </c>
      <c r="L1707" s="101" t="n">
        <v>8015.57</v>
      </c>
      <c r="M1707" s="101" t="n">
        <v>-8470</v>
      </c>
      <c r="N1707" s="101" t="n">
        <v>-13673.66</v>
      </c>
      <c r="O1707" s="101" t="n">
        <v>1318.44</v>
      </c>
      <c r="P1707" s="101" t="n">
        <v>-730.26</v>
      </c>
      <c r="Q1707" s="101" t="n">
        <v>-18129.21</v>
      </c>
      <c r="R1707" s="101"/>
      <c r="S1707" s="101"/>
      <c r="T1707" s="101"/>
      <c r="U1707" s="101"/>
      <c r="V1707" s="101"/>
      <c r="W1707" s="101"/>
      <c r="X1707" s="101"/>
      <c r="Y1707" s="101"/>
      <c r="Z1707" s="101"/>
      <c r="AA1707" s="101"/>
    </row>
    <row r="1708" customFormat="false" ht="15.75" hidden="false" customHeight="true" outlineLevel="0" collapsed="false">
      <c r="A1708" s="101"/>
      <c r="B1708" s="101" t="n">
        <v>14</v>
      </c>
      <c r="C1708" s="101" t="n">
        <v>77</v>
      </c>
      <c r="D1708" s="101" t="n">
        <v>63</v>
      </c>
      <c r="E1708" s="101" t="n">
        <v>140</v>
      </c>
      <c r="F1708" s="101" t="s">
        <v>284</v>
      </c>
      <c r="G1708" s="101" t="str">
        <f aca="false">E1708&amp;""&amp;F1708</f>
        <v>140Eu</v>
      </c>
      <c r="H1708" s="101" t="n">
        <v>-66985.934</v>
      </c>
      <c r="I1708" s="101" t="n">
        <v>9659.21</v>
      </c>
      <c r="J1708" s="101" t="n">
        <v>1894.69</v>
      </c>
      <c r="K1708" s="101" t="n">
        <v>21378.9</v>
      </c>
      <c r="L1708" s="101" t="n">
        <v>6623.39</v>
      </c>
      <c r="M1708" s="101" t="n">
        <v>-5203.663</v>
      </c>
      <c r="N1708" s="101" t="n">
        <v>-16503.66</v>
      </c>
      <c r="O1708" s="101" t="n">
        <v>1769.65</v>
      </c>
      <c r="P1708" s="101" t="n">
        <v>3225.7</v>
      </c>
      <c r="Q1708" s="101" t="n">
        <v>-17426.01</v>
      </c>
      <c r="R1708" s="101"/>
      <c r="S1708" s="101"/>
      <c r="T1708" s="101"/>
      <c r="U1708" s="101"/>
      <c r="V1708" s="101"/>
      <c r="W1708" s="101"/>
      <c r="X1708" s="101"/>
      <c r="Y1708" s="101"/>
      <c r="Z1708" s="101"/>
      <c r="AA1708" s="101"/>
    </row>
    <row r="1709" customFormat="false" ht="15.75" hidden="false" customHeight="true" outlineLevel="0" collapsed="false">
      <c r="A1709" s="101"/>
      <c r="B1709" s="101" t="n">
        <v>12</v>
      </c>
      <c r="C1709" s="101" t="n">
        <v>76</v>
      </c>
      <c r="D1709" s="101" t="n">
        <v>64</v>
      </c>
      <c r="E1709" s="101" t="n">
        <v>140</v>
      </c>
      <c r="F1709" s="101" t="s">
        <v>285</v>
      </c>
      <c r="G1709" s="101" t="str">
        <f aca="false">E1709&amp;""&amp;F1709</f>
        <v>140Gd</v>
      </c>
      <c r="H1709" s="101" t="n">
        <v>-61782.271</v>
      </c>
      <c r="I1709" s="101" t="n">
        <v>12222.01</v>
      </c>
      <c r="J1709" s="101" t="n">
        <v>3673.2</v>
      </c>
      <c r="K1709" s="101" t="n">
        <v>22268.01</v>
      </c>
      <c r="L1709" s="101" t="n">
        <v>4862.45</v>
      </c>
      <c r="M1709" s="101" t="n">
        <v>-11300</v>
      </c>
      <c r="N1709" s="101" t="n">
        <v>-18952.01</v>
      </c>
      <c r="O1709" s="101" t="n">
        <v>2603.7</v>
      </c>
      <c r="P1709" s="101" t="n">
        <v>3308.98</v>
      </c>
      <c r="Q1709" s="101" t="n">
        <v>-21723.01</v>
      </c>
      <c r="R1709" s="101"/>
      <c r="S1709" s="101"/>
      <c r="T1709" s="101"/>
      <c r="U1709" s="101"/>
      <c r="V1709" s="101"/>
      <c r="W1709" s="101"/>
      <c r="X1709" s="101"/>
      <c r="Y1709" s="101"/>
      <c r="Z1709" s="101"/>
      <c r="AA1709" s="101"/>
    </row>
    <row r="1710" customFormat="false" ht="15.75" hidden="false" customHeight="true" outlineLevel="0" collapsed="false">
      <c r="A1710" s="101"/>
      <c r="B1710" s="101" t="n">
        <v>10</v>
      </c>
      <c r="C1710" s="101" t="n">
        <v>75</v>
      </c>
      <c r="D1710" s="101" t="n">
        <v>65</v>
      </c>
      <c r="E1710" s="101" t="n">
        <v>140</v>
      </c>
      <c r="F1710" s="101" t="s">
        <v>286</v>
      </c>
      <c r="G1710" s="101" t="str">
        <f aca="false">E1710&amp;""&amp;F1710</f>
        <v>140Tb</v>
      </c>
      <c r="H1710" s="101" t="n">
        <v>-50482.271</v>
      </c>
      <c r="I1710" s="101" t="n">
        <v>10423.01</v>
      </c>
      <c r="J1710" s="101" t="n">
        <v>140.01</v>
      </c>
      <c r="K1710" s="101" t="n">
        <v>22956.01</v>
      </c>
      <c r="L1710" s="101" t="n">
        <v>3310.54</v>
      </c>
      <c r="M1710" s="101" t="n">
        <v>-7652.01</v>
      </c>
      <c r="N1710" s="101" t="n">
        <v>-21223.01</v>
      </c>
      <c r="O1710" s="101" t="n">
        <v>3336.01</v>
      </c>
      <c r="P1710" s="101" t="n">
        <v>7626.8</v>
      </c>
      <c r="Q1710" s="101" t="n">
        <v>-20912.01</v>
      </c>
      <c r="R1710" s="101"/>
      <c r="S1710" s="101"/>
      <c r="T1710" s="101"/>
      <c r="U1710" s="101"/>
      <c r="V1710" s="101"/>
      <c r="W1710" s="101"/>
      <c r="X1710" s="101"/>
      <c r="Y1710" s="101"/>
      <c r="Z1710" s="101"/>
      <c r="AA1710" s="101"/>
    </row>
    <row r="1711" customFormat="false" ht="15.75" hidden="false" customHeight="true" outlineLevel="0" collapsed="false">
      <c r="A1711" s="101"/>
      <c r="B1711" s="101" t="n">
        <v>8</v>
      </c>
      <c r="C1711" s="101" t="n">
        <v>74</v>
      </c>
      <c r="D1711" s="101" t="n">
        <v>66</v>
      </c>
      <c r="E1711" s="101" t="n">
        <v>140</v>
      </c>
      <c r="F1711" s="101" t="s">
        <v>287</v>
      </c>
      <c r="G1711" s="101" t="str">
        <f aca="false">E1711&amp;""&amp;F1711</f>
        <v>140Dy</v>
      </c>
      <c r="H1711" s="101" t="n">
        <v>-42830.01</v>
      </c>
      <c r="I1711" s="101" t="n">
        <v>13260.01</v>
      </c>
      <c r="J1711" s="101" t="n">
        <v>1989.01</v>
      </c>
      <c r="K1711" s="101" t="n">
        <v>24042.01</v>
      </c>
      <c r="L1711" s="101" t="n">
        <v>1751.01</v>
      </c>
      <c r="M1711" s="101" t="n">
        <v>-13571.01</v>
      </c>
      <c r="N1711" s="101"/>
      <c r="O1711" s="101" t="n">
        <v>3835.01</v>
      </c>
      <c r="P1711" s="101" t="n">
        <v>7512.01</v>
      </c>
      <c r="Q1711" s="101"/>
      <c r="R1711" s="101"/>
      <c r="S1711" s="101"/>
      <c r="T1711" s="101"/>
      <c r="U1711" s="101"/>
      <c r="V1711" s="101"/>
      <c r="W1711" s="101"/>
      <c r="X1711" s="101"/>
      <c r="Y1711" s="101"/>
      <c r="Z1711" s="101"/>
      <c r="AA1711" s="101"/>
    </row>
    <row r="1712" customFormat="false" ht="15.75" hidden="false" customHeight="true" outlineLevel="0" collapsed="false">
      <c r="A1712" s="101"/>
      <c r="B1712" s="101" t="n">
        <v>6</v>
      </c>
      <c r="C1712" s="101" t="n">
        <v>73</v>
      </c>
      <c r="D1712" s="101" t="n">
        <v>67</v>
      </c>
      <c r="E1712" s="101" t="n">
        <v>140</v>
      </c>
      <c r="F1712" s="101" t="s">
        <v>288</v>
      </c>
      <c r="G1712" s="101" t="str">
        <f aca="false">E1712&amp;""&amp;F1712</f>
        <v>140Ho</v>
      </c>
      <c r="H1712" s="101" t="n">
        <v>-29259.01</v>
      </c>
      <c r="I1712" s="101"/>
      <c r="J1712" s="101" t="n">
        <v>-1093.9</v>
      </c>
      <c r="K1712" s="101"/>
      <c r="L1712" s="101" t="n">
        <v>168.01</v>
      </c>
      <c r="M1712" s="101"/>
      <c r="N1712" s="101"/>
      <c r="O1712" s="101" t="n">
        <v>4374.01</v>
      </c>
      <c r="P1712" s="101" t="n">
        <v>11583.01</v>
      </c>
      <c r="Q1712" s="101"/>
      <c r="R1712" s="101"/>
      <c r="S1712" s="101"/>
      <c r="T1712" s="101"/>
      <c r="U1712" s="101"/>
      <c r="V1712" s="101"/>
      <c r="W1712" s="101"/>
      <c r="X1712" s="101"/>
      <c r="Y1712" s="101"/>
      <c r="Z1712" s="101"/>
      <c r="AA1712" s="101"/>
    </row>
    <row r="1713" customFormat="false" ht="15.75" hidden="false" customHeight="true" outlineLevel="0" collapsed="false">
      <c r="A1713" s="101"/>
      <c r="B1713" s="101" t="n">
        <v>37</v>
      </c>
      <c r="C1713" s="101" t="n">
        <v>89</v>
      </c>
      <c r="D1713" s="101" t="n">
        <v>52</v>
      </c>
      <c r="E1713" s="101" t="n">
        <v>141</v>
      </c>
      <c r="F1713" s="101" t="s">
        <v>273</v>
      </c>
      <c r="G1713" s="101" t="str">
        <f aca="false">E1713&amp;""&amp;F1713</f>
        <v>141Te</v>
      </c>
      <c r="H1713" s="101" t="n">
        <v>-50487.01</v>
      </c>
      <c r="I1713" s="101" t="n">
        <v>2202.01</v>
      </c>
      <c r="J1713" s="101" t="n">
        <v>13837.01</v>
      </c>
      <c r="K1713" s="101" t="n">
        <v>6425.01</v>
      </c>
      <c r="L1713" s="101"/>
      <c r="M1713" s="101" t="n">
        <v>9417.01</v>
      </c>
      <c r="N1713" s="101" t="n">
        <v>17710.01</v>
      </c>
      <c r="O1713" s="101" t="n">
        <v>-3124.01</v>
      </c>
      <c r="P1713" s="101"/>
      <c r="Q1713" s="101" t="n">
        <v>5038.01</v>
      </c>
      <c r="R1713" s="101"/>
      <c r="S1713" s="101"/>
      <c r="T1713" s="101"/>
      <c r="U1713" s="101"/>
      <c r="V1713" s="101"/>
      <c r="W1713" s="101"/>
      <c r="X1713" s="101"/>
      <c r="Y1713" s="101"/>
      <c r="Z1713" s="101"/>
      <c r="AA1713" s="101"/>
    </row>
    <row r="1714" customFormat="false" ht="15.75" hidden="false" customHeight="true" outlineLevel="0" collapsed="false">
      <c r="A1714" s="101"/>
      <c r="B1714" s="101" t="n">
        <v>35</v>
      </c>
      <c r="C1714" s="101" t="n">
        <v>88</v>
      </c>
      <c r="D1714" s="101" t="n">
        <v>53</v>
      </c>
      <c r="E1714" s="101" t="n">
        <v>141</v>
      </c>
      <c r="F1714" s="101" t="s">
        <v>274</v>
      </c>
      <c r="G1714" s="101" t="str">
        <f aca="false">E1714&amp;""&amp;F1714</f>
        <v>141I</v>
      </c>
      <c r="H1714" s="101" t="n">
        <v>-59904.01</v>
      </c>
      <c r="I1714" s="101" t="n">
        <v>4380.01</v>
      </c>
      <c r="J1714" s="101" t="n">
        <v>10837.01</v>
      </c>
      <c r="K1714" s="101" t="n">
        <v>7588.01</v>
      </c>
      <c r="L1714" s="101" t="n">
        <v>24694.01</v>
      </c>
      <c r="M1714" s="101" t="n">
        <v>8293.01</v>
      </c>
      <c r="N1714" s="101" t="n">
        <v>14573.01</v>
      </c>
      <c r="O1714" s="101" t="n">
        <v>-2299.01</v>
      </c>
      <c r="P1714" s="101" t="n">
        <v>-23255.01</v>
      </c>
      <c r="Q1714" s="101" t="n">
        <v>5011.01</v>
      </c>
      <c r="R1714" s="101"/>
      <c r="S1714" s="101"/>
      <c r="T1714" s="101"/>
      <c r="U1714" s="101"/>
      <c r="V1714" s="101"/>
      <c r="W1714" s="101"/>
      <c r="X1714" s="101"/>
      <c r="Y1714" s="101"/>
      <c r="Z1714" s="101"/>
      <c r="AA1714" s="101"/>
    </row>
    <row r="1715" customFormat="false" ht="15.75" hidden="false" customHeight="true" outlineLevel="0" collapsed="false">
      <c r="A1715" s="101"/>
      <c r="B1715" s="101" t="n">
        <v>33</v>
      </c>
      <c r="C1715" s="101" t="n">
        <v>87</v>
      </c>
      <c r="D1715" s="101" t="n">
        <v>54</v>
      </c>
      <c r="E1715" s="101" t="n">
        <v>141</v>
      </c>
      <c r="F1715" s="101" t="s">
        <v>275</v>
      </c>
      <c r="G1715" s="101" t="str">
        <f aca="false">E1715&amp;""&amp;F1715</f>
        <v>141Xe</v>
      </c>
      <c r="H1715" s="101" t="n">
        <v>-68197.298</v>
      </c>
      <c r="I1715" s="101" t="n">
        <v>3282.16</v>
      </c>
      <c r="J1715" s="101" t="n">
        <v>11890.38</v>
      </c>
      <c r="K1715" s="101" t="n">
        <v>8695.36</v>
      </c>
      <c r="L1715" s="101" t="n">
        <v>22570.17</v>
      </c>
      <c r="M1715" s="101" t="n">
        <v>6279.847</v>
      </c>
      <c r="N1715" s="101" t="n">
        <v>11535.48</v>
      </c>
      <c r="O1715" s="101" t="n">
        <v>-1317.99</v>
      </c>
      <c r="P1715" s="101" t="n">
        <v>-19129.55</v>
      </c>
      <c r="Q1715" s="101" t="n">
        <v>781.71</v>
      </c>
      <c r="R1715" s="101"/>
      <c r="S1715" s="101"/>
      <c r="T1715" s="101"/>
      <c r="U1715" s="101"/>
      <c r="V1715" s="101"/>
      <c r="W1715" s="101"/>
      <c r="X1715" s="101"/>
      <c r="Y1715" s="101"/>
      <c r="Z1715" s="101"/>
      <c r="AA1715" s="101"/>
    </row>
    <row r="1716" customFormat="false" ht="15.75" hidden="false" customHeight="true" outlineLevel="0" collapsed="false">
      <c r="A1716" s="101"/>
      <c r="B1716" s="101" t="n">
        <v>31</v>
      </c>
      <c r="C1716" s="101" t="n">
        <v>86</v>
      </c>
      <c r="D1716" s="101" t="n">
        <v>55</v>
      </c>
      <c r="E1716" s="101" t="n">
        <v>141</v>
      </c>
      <c r="F1716" s="101" t="s">
        <v>276</v>
      </c>
      <c r="G1716" s="101" t="str">
        <f aca="false">E1716&amp;""&amp;F1716</f>
        <v>141Cs</v>
      </c>
      <c r="H1716" s="101" t="n">
        <v>-74477.145</v>
      </c>
      <c r="I1716" s="101" t="n">
        <v>5498.13</v>
      </c>
      <c r="J1716" s="101" t="n">
        <v>8779.67</v>
      </c>
      <c r="K1716" s="101" t="n">
        <v>9918.64</v>
      </c>
      <c r="L1716" s="101" t="n">
        <v>20596.06</v>
      </c>
      <c r="M1716" s="101" t="n">
        <v>5255.636</v>
      </c>
      <c r="N1716" s="101" t="n">
        <v>8457.46</v>
      </c>
      <c r="O1716" s="101" t="n">
        <v>-545.81</v>
      </c>
      <c r="P1716" s="101" t="n">
        <v>-18170.23</v>
      </c>
      <c r="Q1716" s="101" t="n">
        <v>721.76</v>
      </c>
      <c r="R1716" s="101"/>
      <c r="S1716" s="101"/>
      <c r="T1716" s="101"/>
      <c r="U1716" s="101"/>
      <c r="V1716" s="101"/>
      <c r="W1716" s="101"/>
      <c r="X1716" s="101"/>
      <c r="Y1716" s="101"/>
      <c r="Z1716" s="101"/>
      <c r="AA1716" s="101"/>
    </row>
    <row r="1717" customFormat="false" ht="15.75" hidden="false" customHeight="true" outlineLevel="0" collapsed="false">
      <c r="A1717" s="101"/>
      <c r="B1717" s="101" t="n">
        <v>29</v>
      </c>
      <c r="C1717" s="101" t="n">
        <v>85</v>
      </c>
      <c r="D1717" s="101" t="n">
        <v>56</v>
      </c>
      <c r="E1717" s="101" t="n">
        <v>141</v>
      </c>
      <c r="F1717" s="101" t="s">
        <v>277</v>
      </c>
      <c r="G1717" s="101" t="str">
        <f aca="false">E1717&amp;""&amp;F1717</f>
        <v>141Ba</v>
      </c>
      <c r="H1717" s="101" t="n">
        <v>-79732.781</v>
      </c>
      <c r="I1717" s="101" t="n">
        <v>4533.87</v>
      </c>
      <c r="J1717" s="101" t="n">
        <v>9971.42</v>
      </c>
      <c r="K1717" s="101" t="n">
        <v>10961.45</v>
      </c>
      <c r="L1717" s="101" t="n">
        <v>18666.15</v>
      </c>
      <c r="M1717" s="101" t="n">
        <v>3201.827</v>
      </c>
      <c r="N1717" s="101" t="n">
        <v>5703.22</v>
      </c>
      <c r="O1717" s="101" t="n">
        <v>225.7</v>
      </c>
      <c r="P1717" s="101" t="n">
        <v>-14035.3</v>
      </c>
      <c r="Q1717" s="101" t="n">
        <v>-3485.85</v>
      </c>
      <c r="R1717" s="101"/>
      <c r="S1717" s="101"/>
      <c r="T1717" s="101"/>
      <c r="U1717" s="101"/>
      <c r="V1717" s="101"/>
      <c r="W1717" s="101"/>
      <c r="X1717" s="101"/>
      <c r="Y1717" s="101"/>
      <c r="Z1717" s="101"/>
      <c r="AA1717" s="101"/>
    </row>
    <row r="1718" customFormat="false" ht="15.75" hidden="false" customHeight="true" outlineLevel="0" collapsed="false">
      <c r="A1718" s="101"/>
      <c r="B1718" s="101" t="n">
        <v>27</v>
      </c>
      <c r="C1718" s="101" t="n">
        <v>84</v>
      </c>
      <c r="D1718" s="101" t="n">
        <v>57</v>
      </c>
      <c r="E1718" s="101" t="n">
        <v>141</v>
      </c>
      <c r="F1718" s="101" t="s">
        <v>278</v>
      </c>
      <c r="G1718" s="101" t="str">
        <f aca="false">E1718&amp;""&amp;F1718</f>
        <v>141La</v>
      </c>
      <c r="H1718" s="101" t="n">
        <v>-82934.609</v>
      </c>
      <c r="I1718" s="101" t="n">
        <v>6687.68</v>
      </c>
      <c r="J1718" s="101" t="n">
        <v>6953.35</v>
      </c>
      <c r="K1718" s="101" t="n">
        <v>11848.66</v>
      </c>
      <c r="L1718" s="101" t="n">
        <v>16811.41</v>
      </c>
      <c r="M1718" s="101" t="n">
        <v>2501.393</v>
      </c>
      <c r="N1718" s="101" t="n">
        <v>3081.81</v>
      </c>
      <c r="O1718" s="101" t="n">
        <v>1186.3</v>
      </c>
      <c r="P1718" s="101" t="n">
        <v>-13173.25</v>
      </c>
      <c r="Q1718" s="101" t="n">
        <v>-2926.75</v>
      </c>
      <c r="R1718" s="101"/>
      <c r="S1718" s="101"/>
      <c r="T1718" s="101"/>
      <c r="U1718" s="101"/>
      <c r="V1718" s="101"/>
      <c r="W1718" s="101"/>
      <c r="X1718" s="101"/>
      <c r="Y1718" s="101"/>
      <c r="Z1718" s="101"/>
      <c r="AA1718" s="101"/>
    </row>
    <row r="1719" customFormat="false" ht="15.75" hidden="false" customHeight="true" outlineLevel="0" collapsed="false">
      <c r="A1719" s="101"/>
      <c r="B1719" s="101" t="n">
        <v>25</v>
      </c>
      <c r="C1719" s="101" t="n">
        <v>83</v>
      </c>
      <c r="D1719" s="101" t="n">
        <v>58</v>
      </c>
      <c r="E1719" s="101" t="n">
        <v>141</v>
      </c>
      <c r="F1719" s="101" t="s">
        <v>279</v>
      </c>
      <c r="G1719" s="101" t="str">
        <f aca="false">E1719&amp;""&amp;F1719</f>
        <v>141Ce</v>
      </c>
      <c r="H1719" s="101" t="n">
        <v>-85436.002</v>
      </c>
      <c r="I1719" s="101" t="n">
        <v>5428.14</v>
      </c>
      <c r="J1719" s="101" t="n">
        <v>8406.73</v>
      </c>
      <c r="K1719" s="101" t="n">
        <v>14628.43</v>
      </c>
      <c r="L1719" s="101" t="n">
        <v>15099.97</v>
      </c>
      <c r="M1719" s="101" t="n">
        <v>580.42</v>
      </c>
      <c r="N1719" s="101" t="n">
        <v>-1242.59</v>
      </c>
      <c r="O1719" s="101" t="n">
        <v>-139.46</v>
      </c>
      <c r="P1719" s="101" t="n">
        <v>-9454.75</v>
      </c>
      <c r="Q1719" s="101" t="n">
        <v>-8816.14</v>
      </c>
      <c r="R1719" s="101"/>
      <c r="S1719" s="101"/>
      <c r="T1719" s="101"/>
      <c r="U1719" s="101"/>
      <c r="V1719" s="101"/>
      <c r="W1719" s="101"/>
      <c r="X1719" s="101"/>
      <c r="Y1719" s="101"/>
      <c r="Z1719" s="101"/>
      <c r="AA1719" s="101"/>
    </row>
    <row r="1720" customFormat="false" ht="15.75" hidden="false" customHeight="true" outlineLevel="0" collapsed="false">
      <c r="A1720" s="101"/>
      <c r="B1720" s="101" t="n">
        <v>23</v>
      </c>
      <c r="C1720" s="101" t="n">
        <v>82</v>
      </c>
      <c r="D1720" s="101" t="n">
        <v>59</v>
      </c>
      <c r="E1720" s="101" t="n">
        <v>141</v>
      </c>
      <c r="F1720" s="101" t="s">
        <v>280</v>
      </c>
      <c r="G1720" s="101" t="str">
        <f aca="false">E1720&amp;""&amp;F1720</f>
        <v>141Pr</v>
      </c>
      <c r="H1720" s="101" t="n">
        <v>-86016.422</v>
      </c>
      <c r="I1720" s="101" t="n">
        <v>9396.56</v>
      </c>
      <c r="J1720" s="101" t="n">
        <v>5226.21</v>
      </c>
      <c r="K1720" s="101" t="n">
        <v>17337.92</v>
      </c>
      <c r="L1720" s="101" t="n">
        <v>13365.78</v>
      </c>
      <c r="M1720" s="101" t="n">
        <v>-1823.014</v>
      </c>
      <c r="N1720" s="101" t="n">
        <v>-5493.5</v>
      </c>
      <c r="O1720" s="101" t="n">
        <v>-1300.43</v>
      </c>
      <c r="P1720" s="101" t="n">
        <v>-8987.15</v>
      </c>
      <c r="Q1720" s="101" t="n">
        <v>-9833.97</v>
      </c>
      <c r="R1720" s="101"/>
      <c r="S1720" s="101"/>
      <c r="T1720" s="101"/>
      <c r="U1720" s="101"/>
      <c r="V1720" s="101"/>
      <c r="W1720" s="101"/>
      <c r="X1720" s="101"/>
      <c r="Y1720" s="101"/>
      <c r="Z1720" s="101"/>
      <c r="AA1720" s="101"/>
    </row>
    <row r="1721" customFormat="false" ht="15.75" hidden="false" customHeight="true" outlineLevel="0" collapsed="false">
      <c r="A1721" s="101"/>
      <c r="B1721" s="101" t="n">
        <v>21</v>
      </c>
      <c r="C1721" s="101" t="n">
        <v>81</v>
      </c>
      <c r="D1721" s="101" t="n">
        <v>60</v>
      </c>
      <c r="E1721" s="101" t="n">
        <v>141</v>
      </c>
      <c r="F1721" s="101" t="s">
        <v>281</v>
      </c>
      <c r="G1721" s="101" t="str">
        <f aca="false">E1721&amp;""&amp;F1721</f>
        <v>141Nd</v>
      </c>
      <c r="H1721" s="101" t="n">
        <v>-84193.408</v>
      </c>
      <c r="I1721" s="101" t="n">
        <v>8010.95</v>
      </c>
      <c r="J1721" s="101" t="n">
        <v>6791.2</v>
      </c>
      <c r="K1721" s="101" t="n">
        <v>18321.39</v>
      </c>
      <c r="L1721" s="101" t="n">
        <v>11821.15</v>
      </c>
      <c r="M1721" s="101" t="n">
        <v>-3670.488</v>
      </c>
      <c r="N1721" s="101" t="n">
        <v>-8259.54</v>
      </c>
      <c r="O1721" s="101" t="n">
        <v>-699.52</v>
      </c>
      <c r="P1721" s="101" t="n">
        <v>-3403.2</v>
      </c>
      <c r="Q1721" s="101" t="n">
        <v>-14056.15</v>
      </c>
      <c r="R1721" s="101"/>
      <c r="S1721" s="101"/>
      <c r="T1721" s="101"/>
      <c r="U1721" s="101"/>
      <c r="V1721" s="101"/>
      <c r="W1721" s="101"/>
      <c r="X1721" s="101"/>
      <c r="Y1721" s="101"/>
      <c r="Z1721" s="101"/>
      <c r="AA1721" s="101"/>
    </row>
    <row r="1722" customFormat="false" ht="15.75" hidden="false" customHeight="true" outlineLevel="0" collapsed="false">
      <c r="A1722" s="101"/>
      <c r="B1722" s="101" t="n">
        <v>19</v>
      </c>
      <c r="C1722" s="101" t="n">
        <v>80</v>
      </c>
      <c r="D1722" s="101" t="n">
        <v>61</v>
      </c>
      <c r="E1722" s="101" t="n">
        <v>141</v>
      </c>
      <c r="F1722" s="101" t="s">
        <v>282</v>
      </c>
      <c r="G1722" s="101" t="str">
        <f aca="false">E1722&amp;""&amp;F1722</f>
        <v>141Pm</v>
      </c>
      <c r="H1722" s="101" t="n">
        <v>-80522.92</v>
      </c>
      <c r="I1722" s="101" t="n">
        <v>10385.66</v>
      </c>
      <c r="J1722" s="101" t="n">
        <v>3558.12</v>
      </c>
      <c r="K1722" s="101" t="n">
        <v>19164.95</v>
      </c>
      <c r="L1722" s="101" t="n">
        <v>10279.73</v>
      </c>
      <c r="M1722" s="101" t="n">
        <v>-4589.054</v>
      </c>
      <c r="N1722" s="101" t="n">
        <v>-10597.3</v>
      </c>
      <c r="O1722" s="101" t="n">
        <v>254</v>
      </c>
      <c r="P1722" s="101" t="n">
        <v>-3120.71</v>
      </c>
      <c r="Q1722" s="101" t="n">
        <v>-13138.3</v>
      </c>
      <c r="R1722" s="101"/>
      <c r="S1722" s="101"/>
      <c r="T1722" s="101"/>
      <c r="U1722" s="101"/>
      <c r="V1722" s="101"/>
      <c r="W1722" s="101"/>
      <c r="X1722" s="101"/>
      <c r="Y1722" s="101"/>
      <c r="Z1722" s="101"/>
      <c r="AA1722" s="101"/>
    </row>
    <row r="1723" customFormat="false" ht="15.75" hidden="false" customHeight="true" outlineLevel="0" collapsed="false">
      <c r="A1723" s="101"/>
      <c r="B1723" s="101" t="n">
        <v>17</v>
      </c>
      <c r="C1723" s="101" t="n">
        <v>79</v>
      </c>
      <c r="D1723" s="101" t="n">
        <v>62</v>
      </c>
      <c r="E1723" s="101" t="n">
        <v>141</v>
      </c>
      <c r="F1723" s="101" t="s">
        <v>283</v>
      </c>
      <c r="G1723" s="101" t="str">
        <f aca="false">E1723&amp;""&amp;F1723</f>
        <v>141Sm</v>
      </c>
      <c r="H1723" s="101" t="n">
        <v>-75933.866</v>
      </c>
      <c r="I1723" s="101" t="n">
        <v>8549.25</v>
      </c>
      <c r="J1723" s="101" t="n">
        <v>5014.26</v>
      </c>
      <c r="K1723" s="101" t="n">
        <v>19696.28</v>
      </c>
      <c r="L1723" s="101" t="n">
        <v>8497.16</v>
      </c>
      <c r="M1723" s="101" t="n">
        <v>-6008.246</v>
      </c>
      <c r="N1723" s="101" t="n">
        <v>-12709.64</v>
      </c>
      <c r="O1723" s="101" t="n">
        <v>1225.78</v>
      </c>
      <c r="P1723" s="101" t="n">
        <v>1030.94</v>
      </c>
      <c r="Q1723" s="101" t="n">
        <v>-17019.25</v>
      </c>
      <c r="R1723" s="101"/>
      <c r="S1723" s="101"/>
      <c r="T1723" s="101"/>
      <c r="U1723" s="101"/>
      <c r="V1723" s="101"/>
      <c r="W1723" s="101"/>
      <c r="X1723" s="101"/>
      <c r="Y1723" s="101"/>
      <c r="Z1723" s="101"/>
      <c r="AA1723" s="101"/>
    </row>
    <row r="1724" customFormat="false" ht="15.75" hidden="false" customHeight="true" outlineLevel="0" collapsed="false">
      <c r="A1724" s="101"/>
      <c r="B1724" s="101" t="n">
        <v>15</v>
      </c>
      <c r="C1724" s="101" t="n">
        <v>78</v>
      </c>
      <c r="D1724" s="101" t="n">
        <v>63</v>
      </c>
      <c r="E1724" s="101" t="n">
        <v>141</v>
      </c>
      <c r="F1724" s="101" t="s">
        <v>284</v>
      </c>
      <c r="G1724" s="101" t="str">
        <f aca="false">E1724&amp;""&amp;F1724</f>
        <v>141Eu</v>
      </c>
      <c r="H1724" s="101" t="n">
        <v>-69925.62</v>
      </c>
      <c r="I1724" s="101" t="n">
        <v>11011</v>
      </c>
      <c r="J1724" s="101" t="n">
        <v>1758.66</v>
      </c>
      <c r="K1724" s="101" t="n">
        <v>20670.21</v>
      </c>
      <c r="L1724" s="101" t="n">
        <v>7002.95</v>
      </c>
      <c r="M1724" s="101" t="n">
        <v>-6701.396</v>
      </c>
      <c r="N1724" s="101" t="n">
        <v>-15384.78</v>
      </c>
      <c r="O1724" s="101" t="n">
        <v>1722.31</v>
      </c>
      <c r="P1724" s="101" t="n">
        <v>993.98</v>
      </c>
      <c r="Q1724" s="101" t="n">
        <v>-16214.67</v>
      </c>
      <c r="R1724" s="101"/>
      <c r="S1724" s="101"/>
      <c r="T1724" s="101"/>
      <c r="U1724" s="101"/>
      <c r="V1724" s="101"/>
      <c r="W1724" s="101"/>
      <c r="X1724" s="101"/>
      <c r="Y1724" s="101"/>
      <c r="Z1724" s="101"/>
      <c r="AA1724" s="101"/>
    </row>
    <row r="1725" customFormat="false" ht="15.75" hidden="false" customHeight="true" outlineLevel="0" collapsed="false">
      <c r="A1725" s="101"/>
      <c r="B1725" s="101" t="n">
        <v>13</v>
      </c>
      <c r="C1725" s="101" t="n">
        <v>77</v>
      </c>
      <c r="D1725" s="101" t="n">
        <v>64</v>
      </c>
      <c r="E1725" s="101" t="n">
        <v>141</v>
      </c>
      <c r="F1725" s="101" t="s">
        <v>285</v>
      </c>
      <c r="G1725" s="101" t="str">
        <f aca="false">E1725&amp;""&amp;F1725</f>
        <v>141Gd</v>
      </c>
      <c r="H1725" s="101" t="n">
        <v>-63224.224</v>
      </c>
      <c r="I1725" s="101" t="n">
        <v>9513.27</v>
      </c>
      <c r="J1725" s="101" t="n">
        <v>3527.26</v>
      </c>
      <c r="K1725" s="101" t="n">
        <v>21735.01</v>
      </c>
      <c r="L1725" s="101" t="n">
        <v>5421.95</v>
      </c>
      <c r="M1725" s="101" t="n">
        <v>-8683.387</v>
      </c>
      <c r="N1725" s="101" t="n">
        <v>-17842.01</v>
      </c>
      <c r="O1725" s="101" t="n">
        <v>2377.39</v>
      </c>
      <c r="P1725" s="101" t="n">
        <v>4942.74</v>
      </c>
      <c r="Q1725" s="101" t="n">
        <v>-20813.27</v>
      </c>
      <c r="R1725" s="101"/>
      <c r="S1725" s="101"/>
      <c r="T1725" s="101"/>
      <c r="U1725" s="101"/>
      <c r="V1725" s="101"/>
      <c r="W1725" s="101"/>
      <c r="X1725" s="101"/>
      <c r="Y1725" s="101"/>
      <c r="Z1725" s="101"/>
      <c r="AA1725" s="101"/>
    </row>
    <row r="1726" customFormat="false" ht="15.75" hidden="false" customHeight="true" outlineLevel="0" collapsed="false">
      <c r="A1726" s="101"/>
      <c r="B1726" s="101" t="n">
        <v>11</v>
      </c>
      <c r="C1726" s="101" t="n">
        <v>76</v>
      </c>
      <c r="D1726" s="101" t="n">
        <v>65</v>
      </c>
      <c r="E1726" s="101" t="n">
        <v>141</v>
      </c>
      <c r="F1726" s="101" t="s">
        <v>286</v>
      </c>
      <c r="G1726" s="101" t="str">
        <f aca="false">E1726&amp;""&amp;F1726</f>
        <v>141Tb</v>
      </c>
      <c r="H1726" s="101" t="n">
        <v>-54540.837</v>
      </c>
      <c r="I1726" s="101" t="n">
        <v>12129.88</v>
      </c>
      <c r="J1726" s="101" t="n">
        <v>47.54</v>
      </c>
      <c r="K1726" s="101" t="n">
        <v>22553.01</v>
      </c>
      <c r="L1726" s="101" t="n">
        <v>3720.74</v>
      </c>
      <c r="M1726" s="101" t="n">
        <v>-9158.01</v>
      </c>
      <c r="N1726" s="101" t="n">
        <v>-20176.01</v>
      </c>
      <c r="O1726" s="101" t="n">
        <v>3153.01</v>
      </c>
      <c r="P1726" s="101" t="n">
        <v>5156.13</v>
      </c>
      <c r="Q1726" s="101" t="n">
        <v>-19782.01</v>
      </c>
      <c r="R1726" s="101"/>
      <c r="S1726" s="101"/>
      <c r="T1726" s="101"/>
      <c r="U1726" s="101"/>
      <c r="V1726" s="101"/>
      <c r="W1726" s="101"/>
      <c r="X1726" s="101"/>
      <c r="Y1726" s="101"/>
      <c r="Z1726" s="101"/>
      <c r="AA1726" s="101"/>
    </row>
    <row r="1727" customFormat="false" ht="15.75" hidden="false" customHeight="true" outlineLevel="0" collapsed="false">
      <c r="A1727" s="101"/>
      <c r="B1727" s="101" t="n">
        <v>9</v>
      </c>
      <c r="C1727" s="101" t="n">
        <v>75</v>
      </c>
      <c r="D1727" s="101" t="n">
        <v>66</v>
      </c>
      <c r="E1727" s="101" t="n">
        <v>141</v>
      </c>
      <c r="F1727" s="101" t="s">
        <v>287</v>
      </c>
      <c r="G1727" s="101" t="str">
        <f aca="false">E1727&amp;""&amp;F1727</f>
        <v>141Dy</v>
      </c>
      <c r="H1727" s="101" t="n">
        <v>-45382.01</v>
      </c>
      <c r="I1727" s="101" t="n">
        <v>10624.01</v>
      </c>
      <c r="J1727" s="101" t="n">
        <v>2189.01</v>
      </c>
      <c r="K1727" s="101" t="n">
        <v>23883.01</v>
      </c>
      <c r="L1727" s="101" t="n">
        <v>2329.01</v>
      </c>
      <c r="M1727" s="101" t="n">
        <v>-11018.01</v>
      </c>
      <c r="N1727" s="101"/>
      <c r="O1727" s="101" t="n">
        <v>3406.01</v>
      </c>
      <c r="P1727" s="101" t="n">
        <v>9111.01</v>
      </c>
      <c r="Q1727" s="101" t="n">
        <v>-24195.01</v>
      </c>
      <c r="R1727" s="101"/>
      <c r="S1727" s="101"/>
      <c r="T1727" s="101"/>
      <c r="U1727" s="101"/>
      <c r="V1727" s="101"/>
      <c r="W1727" s="101"/>
      <c r="X1727" s="101"/>
      <c r="Y1727" s="101"/>
      <c r="Z1727" s="101"/>
      <c r="AA1727" s="101"/>
    </row>
    <row r="1728" customFormat="false" ht="15.75" hidden="false" customHeight="true" outlineLevel="0" collapsed="false">
      <c r="A1728" s="101"/>
      <c r="B1728" s="101" t="n">
        <v>7</v>
      </c>
      <c r="C1728" s="101" t="n">
        <v>74</v>
      </c>
      <c r="D1728" s="101" t="n">
        <v>67</v>
      </c>
      <c r="E1728" s="101" t="n">
        <v>141</v>
      </c>
      <c r="F1728" s="101" t="s">
        <v>288</v>
      </c>
      <c r="G1728" s="101" t="str">
        <f aca="false">E1728&amp;""&amp;F1728</f>
        <v>141Ho</v>
      </c>
      <c r="H1728" s="101" t="n">
        <v>-34364.01</v>
      </c>
      <c r="I1728" s="101" t="n">
        <v>13177.01</v>
      </c>
      <c r="J1728" s="101" t="n">
        <v>-1176.78</v>
      </c>
      <c r="K1728" s="101"/>
      <c r="L1728" s="101" t="n">
        <v>812.01</v>
      </c>
      <c r="M1728" s="101"/>
      <c r="N1728" s="101"/>
      <c r="O1728" s="101" t="n">
        <v>4178.01</v>
      </c>
      <c r="P1728" s="101" t="n">
        <v>8829.01</v>
      </c>
      <c r="Q1728" s="101"/>
      <c r="R1728" s="101"/>
      <c r="S1728" s="101"/>
      <c r="T1728" s="101"/>
      <c r="U1728" s="101"/>
      <c r="V1728" s="101"/>
      <c r="W1728" s="101"/>
      <c r="X1728" s="101"/>
      <c r="Y1728" s="101"/>
      <c r="Z1728" s="101"/>
      <c r="AA1728" s="101"/>
    </row>
    <row r="1729" customFormat="false" ht="15.75" hidden="false" customHeight="true" outlineLevel="0" collapsed="false">
      <c r="A1729" s="101"/>
      <c r="B1729" s="101" t="n">
        <v>38</v>
      </c>
      <c r="C1729" s="101" t="n">
        <v>90</v>
      </c>
      <c r="D1729" s="101" t="n">
        <v>52</v>
      </c>
      <c r="E1729" s="101" t="n">
        <v>142</v>
      </c>
      <c r="F1729" s="101" t="s">
        <v>273</v>
      </c>
      <c r="G1729" s="101" t="str">
        <f aca="false">E1729&amp;""&amp;F1729</f>
        <v>142Te</v>
      </c>
      <c r="H1729" s="101" t="n">
        <v>-46370.01</v>
      </c>
      <c r="I1729" s="101" t="n">
        <v>3954.01</v>
      </c>
      <c r="J1729" s="101"/>
      <c r="K1729" s="101" t="n">
        <v>6156.01</v>
      </c>
      <c r="L1729" s="101"/>
      <c r="M1729" s="101" t="n">
        <v>8400.01</v>
      </c>
      <c r="N1729" s="101" t="n">
        <v>18860.01</v>
      </c>
      <c r="O1729" s="101" t="n">
        <v>-3934.01</v>
      </c>
      <c r="P1729" s="101"/>
      <c r="Q1729" s="101" t="n">
        <v>5463.01</v>
      </c>
      <c r="R1729" s="101"/>
      <c r="S1729" s="101"/>
      <c r="T1729" s="101"/>
      <c r="U1729" s="101"/>
      <c r="V1729" s="101"/>
      <c r="W1729" s="101"/>
      <c r="X1729" s="101"/>
      <c r="Y1729" s="101"/>
      <c r="Z1729" s="101"/>
      <c r="AA1729" s="101"/>
    </row>
    <row r="1730" customFormat="false" ht="15.75" hidden="false" customHeight="true" outlineLevel="0" collapsed="false">
      <c r="A1730" s="101"/>
      <c r="B1730" s="101" t="n">
        <v>36</v>
      </c>
      <c r="C1730" s="101" t="n">
        <v>89</v>
      </c>
      <c r="D1730" s="101" t="n">
        <v>53</v>
      </c>
      <c r="E1730" s="101" t="n">
        <v>142</v>
      </c>
      <c r="F1730" s="101" t="s">
        <v>274</v>
      </c>
      <c r="G1730" s="101" t="str">
        <f aca="false">E1730&amp;""&amp;F1730</f>
        <v>142I</v>
      </c>
      <c r="H1730" s="101" t="n">
        <v>-54769.984</v>
      </c>
      <c r="I1730" s="101" t="n">
        <v>2937.01</v>
      </c>
      <c r="J1730" s="101" t="n">
        <v>11572.01</v>
      </c>
      <c r="K1730" s="101" t="n">
        <v>7316.73</v>
      </c>
      <c r="L1730" s="101" t="n">
        <v>25409.01</v>
      </c>
      <c r="M1730" s="101" t="n">
        <v>10459.654</v>
      </c>
      <c r="N1730" s="101" t="n">
        <v>15747.85</v>
      </c>
      <c r="O1730" s="101" t="n">
        <v>-2656.01</v>
      </c>
      <c r="P1730" s="101"/>
      <c r="Q1730" s="101" t="n">
        <v>5356</v>
      </c>
      <c r="R1730" s="101"/>
      <c r="S1730" s="101"/>
      <c r="T1730" s="101"/>
      <c r="U1730" s="101"/>
      <c r="V1730" s="101"/>
      <c r="W1730" s="101"/>
      <c r="X1730" s="101"/>
      <c r="Y1730" s="101"/>
      <c r="Z1730" s="101"/>
      <c r="AA1730" s="101"/>
    </row>
    <row r="1731" customFormat="false" ht="15.75" hidden="false" customHeight="true" outlineLevel="0" collapsed="false">
      <c r="A1731" s="101"/>
      <c r="B1731" s="101" t="n">
        <v>34</v>
      </c>
      <c r="C1731" s="101" t="n">
        <v>88</v>
      </c>
      <c r="D1731" s="101" t="n">
        <v>54</v>
      </c>
      <c r="E1731" s="101" t="n">
        <v>142</v>
      </c>
      <c r="F1731" s="101" t="s">
        <v>275</v>
      </c>
      <c r="G1731" s="101" t="str">
        <f aca="false">E1731&amp;""&amp;F1731</f>
        <v>142Xe</v>
      </c>
      <c r="H1731" s="101" t="n">
        <v>-65229.639</v>
      </c>
      <c r="I1731" s="101" t="n">
        <v>5103.66</v>
      </c>
      <c r="J1731" s="101" t="n">
        <v>12614.01</v>
      </c>
      <c r="K1731" s="101" t="n">
        <v>8385.82</v>
      </c>
      <c r="L1731" s="101" t="n">
        <v>23450.86</v>
      </c>
      <c r="M1731" s="101" t="n">
        <v>5288.192</v>
      </c>
      <c r="N1731" s="101" t="n">
        <v>12613.1</v>
      </c>
      <c r="O1731" s="101" t="n">
        <v>-1958.36</v>
      </c>
      <c r="P1731" s="101" t="n">
        <v>-22032.01</v>
      </c>
      <c r="Q1731" s="101" t="n">
        <v>1176.19</v>
      </c>
      <c r="R1731" s="101"/>
      <c r="S1731" s="101"/>
      <c r="T1731" s="101"/>
      <c r="U1731" s="101"/>
      <c r="V1731" s="101"/>
      <c r="W1731" s="101"/>
      <c r="X1731" s="101"/>
      <c r="Y1731" s="101"/>
      <c r="Z1731" s="101"/>
      <c r="AA1731" s="101"/>
    </row>
    <row r="1732" customFormat="false" ht="15.75" hidden="false" customHeight="true" outlineLevel="0" collapsed="false">
      <c r="A1732" s="101"/>
      <c r="B1732" s="101" t="n">
        <v>32</v>
      </c>
      <c r="C1732" s="101" t="n">
        <v>87</v>
      </c>
      <c r="D1732" s="101" t="n">
        <v>55</v>
      </c>
      <c r="E1732" s="101" t="n">
        <v>142</v>
      </c>
      <c r="F1732" s="101" t="s">
        <v>276</v>
      </c>
      <c r="G1732" s="101" t="str">
        <f aca="false">E1732&amp;""&amp;F1732</f>
        <v>142Cs</v>
      </c>
      <c r="H1732" s="101" t="n">
        <v>-70517.83</v>
      </c>
      <c r="I1732" s="101" t="n">
        <v>4112</v>
      </c>
      <c r="J1732" s="101" t="n">
        <v>9609.5</v>
      </c>
      <c r="K1732" s="101" t="n">
        <v>9610.13</v>
      </c>
      <c r="L1732" s="101" t="n">
        <v>21499.88</v>
      </c>
      <c r="M1732" s="101" t="n">
        <v>7324.904</v>
      </c>
      <c r="N1732" s="101" t="n">
        <v>9505.99</v>
      </c>
      <c r="O1732" s="101" t="n">
        <v>-962.85</v>
      </c>
      <c r="P1732" s="101" t="n">
        <v>-17902.01</v>
      </c>
      <c r="Q1732" s="101" t="n">
        <v>1143.63</v>
      </c>
      <c r="R1732" s="101"/>
      <c r="S1732" s="101"/>
      <c r="T1732" s="101"/>
      <c r="U1732" s="101"/>
      <c r="V1732" s="101"/>
      <c r="W1732" s="101"/>
      <c r="X1732" s="101"/>
      <c r="Y1732" s="101"/>
      <c r="Z1732" s="101"/>
      <c r="AA1732" s="101"/>
    </row>
    <row r="1733" customFormat="false" ht="15.75" hidden="false" customHeight="true" outlineLevel="0" collapsed="false">
      <c r="A1733" s="101"/>
      <c r="B1733" s="101" t="n">
        <v>30</v>
      </c>
      <c r="C1733" s="101" t="n">
        <v>86</v>
      </c>
      <c r="D1733" s="101" t="n">
        <v>56</v>
      </c>
      <c r="E1733" s="101" t="n">
        <v>142</v>
      </c>
      <c r="F1733" s="101" t="s">
        <v>277</v>
      </c>
      <c r="G1733" s="101" t="str">
        <f aca="false">E1733&amp;""&amp;F1733</f>
        <v>142Ba</v>
      </c>
      <c r="H1733" s="101" t="n">
        <v>-77842.734</v>
      </c>
      <c r="I1733" s="101" t="n">
        <v>6181.27</v>
      </c>
      <c r="J1733" s="101" t="n">
        <v>10654.56</v>
      </c>
      <c r="K1733" s="101" t="n">
        <v>10715.14</v>
      </c>
      <c r="L1733" s="101" t="n">
        <v>19434.22</v>
      </c>
      <c r="M1733" s="101" t="n">
        <v>2181.086</v>
      </c>
      <c r="N1733" s="101" t="n">
        <v>6690</v>
      </c>
      <c r="O1733" s="101" t="n">
        <v>-295.42</v>
      </c>
      <c r="P1733" s="101" t="n">
        <v>-16934.41</v>
      </c>
      <c r="Q1733" s="101" t="n">
        <v>-2979.44</v>
      </c>
      <c r="R1733" s="101"/>
      <c r="S1733" s="101"/>
      <c r="T1733" s="101"/>
      <c r="U1733" s="101"/>
      <c r="V1733" s="101"/>
      <c r="W1733" s="101"/>
      <c r="X1733" s="101"/>
      <c r="Y1733" s="101"/>
      <c r="Z1733" s="101"/>
      <c r="AA1733" s="101"/>
    </row>
    <row r="1734" customFormat="false" ht="15.75" hidden="false" customHeight="true" outlineLevel="0" collapsed="false">
      <c r="A1734" s="101"/>
      <c r="B1734" s="101" t="n">
        <v>28</v>
      </c>
      <c r="C1734" s="101" t="n">
        <v>85</v>
      </c>
      <c r="D1734" s="101" t="n">
        <v>57</v>
      </c>
      <c r="E1734" s="101" t="n">
        <v>142</v>
      </c>
      <c r="F1734" s="101" t="s">
        <v>278</v>
      </c>
      <c r="G1734" s="101" t="str">
        <f aca="false">E1734&amp;""&amp;F1734</f>
        <v>142La</v>
      </c>
      <c r="H1734" s="101" t="n">
        <v>-80023.821</v>
      </c>
      <c r="I1734" s="101" t="n">
        <v>5160.53</v>
      </c>
      <c r="J1734" s="101" t="n">
        <v>7580.01</v>
      </c>
      <c r="K1734" s="101" t="n">
        <v>11848.21</v>
      </c>
      <c r="L1734" s="101" t="n">
        <v>17551.43</v>
      </c>
      <c r="M1734" s="101" t="n">
        <v>4508.911</v>
      </c>
      <c r="N1734" s="101" t="n">
        <v>3764.43</v>
      </c>
      <c r="O1734" s="101" t="n">
        <v>438.31</v>
      </c>
      <c r="P1734" s="101" t="n">
        <v>-12835.65</v>
      </c>
      <c r="Q1734" s="101" t="n">
        <v>-2659.14</v>
      </c>
      <c r="R1734" s="101"/>
      <c r="S1734" s="101"/>
      <c r="T1734" s="101"/>
      <c r="U1734" s="101"/>
      <c r="V1734" s="101"/>
      <c r="W1734" s="101"/>
      <c r="X1734" s="101"/>
      <c r="Y1734" s="101"/>
      <c r="Z1734" s="101"/>
      <c r="AA1734" s="101"/>
    </row>
    <row r="1735" customFormat="false" ht="15.75" hidden="false" customHeight="true" outlineLevel="0" collapsed="false">
      <c r="A1735" s="101"/>
      <c r="B1735" s="101" t="n">
        <v>26</v>
      </c>
      <c r="C1735" s="101" t="n">
        <v>84</v>
      </c>
      <c r="D1735" s="101" t="n">
        <v>58</v>
      </c>
      <c r="E1735" s="101" t="n">
        <v>142</v>
      </c>
      <c r="F1735" s="101" t="s">
        <v>279</v>
      </c>
      <c r="G1735" s="101" t="str">
        <f aca="false">E1735&amp;""&amp;F1735</f>
        <v>142Ce</v>
      </c>
      <c r="H1735" s="101" t="n">
        <v>-84532.731</v>
      </c>
      <c r="I1735" s="101" t="n">
        <v>7168.05</v>
      </c>
      <c r="J1735" s="101" t="n">
        <v>8887.09</v>
      </c>
      <c r="K1735" s="101" t="n">
        <v>12596.19</v>
      </c>
      <c r="L1735" s="101" t="n">
        <v>15840.45</v>
      </c>
      <c r="M1735" s="101" t="n">
        <v>-744.48</v>
      </c>
      <c r="N1735" s="101" t="n">
        <v>1417.16</v>
      </c>
      <c r="O1735" s="101" t="n">
        <v>1304.21</v>
      </c>
      <c r="P1735" s="101" t="n">
        <v>-12088.92</v>
      </c>
      <c r="Q1735" s="101" t="n">
        <v>-6587.63</v>
      </c>
      <c r="R1735" s="101"/>
      <c r="S1735" s="101"/>
      <c r="T1735" s="101"/>
      <c r="U1735" s="101"/>
      <c r="V1735" s="101"/>
      <c r="W1735" s="101"/>
      <c r="X1735" s="101"/>
      <c r="Y1735" s="101"/>
      <c r="Z1735" s="101"/>
      <c r="AA1735" s="101"/>
    </row>
    <row r="1736" customFormat="false" ht="15.75" hidden="false" customHeight="true" outlineLevel="0" collapsed="false">
      <c r="A1736" s="101"/>
      <c r="B1736" s="101" t="n">
        <v>24</v>
      </c>
      <c r="C1736" s="101" t="n">
        <v>83</v>
      </c>
      <c r="D1736" s="101" t="n">
        <v>59</v>
      </c>
      <c r="E1736" s="101" t="n">
        <v>142</v>
      </c>
      <c r="F1736" s="101" t="s">
        <v>280</v>
      </c>
      <c r="G1736" s="101" t="str">
        <f aca="false">E1736&amp;""&amp;F1736</f>
        <v>142Pr</v>
      </c>
      <c r="H1736" s="101" t="n">
        <v>-83788.251</v>
      </c>
      <c r="I1736" s="101" t="n">
        <v>5843.15</v>
      </c>
      <c r="J1736" s="101" t="n">
        <v>5641.22</v>
      </c>
      <c r="K1736" s="101" t="n">
        <v>15239.71</v>
      </c>
      <c r="L1736" s="101" t="n">
        <v>14047.95</v>
      </c>
      <c r="M1736" s="101" t="n">
        <v>2161.635</v>
      </c>
      <c r="N1736" s="101" t="n">
        <v>-2646.19</v>
      </c>
      <c r="O1736" s="101" t="n">
        <v>308.73</v>
      </c>
      <c r="P1736" s="101" t="n">
        <v>-8142.61</v>
      </c>
      <c r="Q1736" s="101" t="n">
        <v>-7666.16</v>
      </c>
      <c r="R1736" s="101"/>
      <c r="S1736" s="101"/>
      <c r="T1736" s="101"/>
      <c r="U1736" s="101"/>
      <c r="V1736" s="101"/>
      <c r="W1736" s="101"/>
      <c r="X1736" s="101"/>
      <c r="Y1736" s="101"/>
      <c r="Z1736" s="101"/>
      <c r="AA1736" s="101"/>
    </row>
    <row r="1737" customFormat="false" ht="15.75" hidden="false" customHeight="true" outlineLevel="0" collapsed="false">
      <c r="A1737" s="101"/>
      <c r="B1737" s="101" t="n">
        <v>22</v>
      </c>
      <c r="C1737" s="101" t="n">
        <v>82</v>
      </c>
      <c r="D1737" s="101" t="n">
        <v>60</v>
      </c>
      <c r="E1737" s="101" t="n">
        <v>142</v>
      </c>
      <c r="F1737" s="101" t="s">
        <v>281</v>
      </c>
      <c r="G1737" s="101" t="str">
        <f aca="false">E1737&amp;""&amp;F1737</f>
        <v>142Nd</v>
      </c>
      <c r="H1737" s="101" t="n">
        <v>-85949.886</v>
      </c>
      <c r="I1737" s="101" t="n">
        <v>9827.8</v>
      </c>
      <c r="J1737" s="101" t="n">
        <v>7222.44</v>
      </c>
      <c r="K1737" s="101" t="n">
        <v>17838.75</v>
      </c>
      <c r="L1737" s="101" t="n">
        <v>12448.65</v>
      </c>
      <c r="M1737" s="101" t="n">
        <v>-4807.827</v>
      </c>
      <c r="N1737" s="101" t="n">
        <v>-6963.28</v>
      </c>
      <c r="O1737" s="101" t="n">
        <v>-806.07</v>
      </c>
      <c r="P1737" s="101" t="n">
        <v>-7802.86</v>
      </c>
      <c r="Q1737" s="101" t="n">
        <v>-13498.28</v>
      </c>
      <c r="R1737" s="101"/>
      <c r="S1737" s="101"/>
      <c r="T1737" s="101"/>
      <c r="U1737" s="101"/>
      <c r="V1737" s="101"/>
      <c r="W1737" s="101"/>
      <c r="X1737" s="101"/>
      <c r="Y1737" s="101"/>
      <c r="Z1737" s="101"/>
      <c r="AA1737" s="101"/>
    </row>
    <row r="1738" customFormat="false" ht="15.75" hidden="false" customHeight="true" outlineLevel="0" collapsed="false">
      <c r="A1738" s="101"/>
      <c r="B1738" s="101" t="n">
        <v>20</v>
      </c>
      <c r="C1738" s="101" t="n">
        <v>81</v>
      </c>
      <c r="D1738" s="101" t="n">
        <v>61</v>
      </c>
      <c r="E1738" s="101" t="n">
        <v>142</v>
      </c>
      <c r="F1738" s="101" t="s">
        <v>282</v>
      </c>
      <c r="G1738" s="101" t="str">
        <f aca="false">E1738&amp;""&amp;F1738</f>
        <v>142Pm</v>
      </c>
      <c r="H1738" s="101" t="n">
        <v>-81142.059</v>
      </c>
      <c r="I1738" s="101" t="n">
        <v>8690.46</v>
      </c>
      <c r="J1738" s="101" t="n">
        <v>4237.62</v>
      </c>
      <c r="K1738" s="101" t="n">
        <v>19076.12</v>
      </c>
      <c r="L1738" s="101" t="n">
        <v>11028.82</v>
      </c>
      <c r="M1738" s="101" t="n">
        <v>-2155.453</v>
      </c>
      <c r="N1738" s="101" t="n">
        <v>-9828.45</v>
      </c>
      <c r="O1738" s="101" t="n">
        <v>-435.24</v>
      </c>
      <c r="P1738" s="101" t="n">
        <v>-2414.61</v>
      </c>
      <c r="Q1738" s="101" t="n">
        <v>-13279.51</v>
      </c>
      <c r="R1738" s="101"/>
      <c r="S1738" s="101"/>
      <c r="T1738" s="101"/>
      <c r="U1738" s="101"/>
      <c r="V1738" s="101"/>
      <c r="W1738" s="101"/>
      <c r="X1738" s="101"/>
      <c r="Y1738" s="101"/>
      <c r="Z1738" s="101"/>
      <c r="AA1738" s="101"/>
    </row>
    <row r="1739" customFormat="false" ht="15.75" hidden="false" customHeight="true" outlineLevel="0" collapsed="false">
      <c r="A1739" s="101"/>
      <c r="B1739" s="101" t="n">
        <v>18</v>
      </c>
      <c r="C1739" s="101" t="n">
        <v>80</v>
      </c>
      <c r="D1739" s="101" t="n">
        <v>62</v>
      </c>
      <c r="E1739" s="101" t="n">
        <v>142</v>
      </c>
      <c r="F1739" s="101" t="s">
        <v>283</v>
      </c>
      <c r="G1739" s="101" t="str">
        <f aca="false">E1739&amp;""&amp;F1739</f>
        <v>142Sm</v>
      </c>
      <c r="H1739" s="101" t="n">
        <v>-78986.606</v>
      </c>
      <c r="I1739" s="101" t="n">
        <v>11124.06</v>
      </c>
      <c r="J1739" s="101" t="n">
        <v>5752.66</v>
      </c>
      <c r="K1739" s="101" t="n">
        <v>19673.31</v>
      </c>
      <c r="L1739" s="101" t="n">
        <v>9310.77</v>
      </c>
      <c r="M1739" s="101" t="n">
        <v>-7673</v>
      </c>
      <c r="N1739" s="101" t="n">
        <v>-12027.09</v>
      </c>
      <c r="O1739" s="101" t="n">
        <v>606.79</v>
      </c>
      <c r="P1739" s="101" t="n">
        <v>-2082.17</v>
      </c>
      <c r="Q1739" s="101" t="n">
        <v>-17132.3</v>
      </c>
      <c r="R1739" s="101"/>
      <c r="S1739" s="101"/>
      <c r="T1739" s="101"/>
      <c r="U1739" s="101"/>
      <c r="V1739" s="101"/>
      <c r="W1739" s="101"/>
      <c r="X1739" s="101"/>
      <c r="Y1739" s="101"/>
      <c r="Z1739" s="101"/>
      <c r="AA1739" s="101"/>
    </row>
    <row r="1740" customFormat="false" ht="15.75" hidden="false" customHeight="true" outlineLevel="0" collapsed="false">
      <c r="A1740" s="101"/>
      <c r="B1740" s="101" t="n">
        <v>16</v>
      </c>
      <c r="C1740" s="101" t="n">
        <v>79</v>
      </c>
      <c r="D1740" s="101" t="n">
        <v>63</v>
      </c>
      <c r="E1740" s="101" t="n">
        <v>142</v>
      </c>
      <c r="F1740" s="101" t="s">
        <v>284</v>
      </c>
      <c r="G1740" s="101" t="str">
        <f aca="false">E1740&amp;""&amp;F1740</f>
        <v>142Eu</v>
      </c>
      <c r="H1740" s="101" t="n">
        <v>-71313.606</v>
      </c>
      <c r="I1740" s="101" t="n">
        <v>9459.3</v>
      </c>
      <c r="J1740" s="101" t="n">
        <v>2668.71</v>
      </c>
      <c r="K1740" s="101" t="n">
        <v>20470.31</v>
      </c>
      <c r="L1740" s="101" t="n">
        <v>7682.97</v>
      </c>
      <c r="M1740" s="101" t="n">
        <v>-4354.091</v>
      </c>
      <c r="N1740" s="101" t="n">
        <v>-14754.09</v>
      </c>
      <c r="O1740" s="101" t="n">
        <v>1201.96</v>
      </c>
      <c r="P1740" s="101" t="n">
        <v>1920.34</v>
      </c>
      <c r="Q1740" s="101" t="n">
        <v>-16160.7</v>
      </c>
      <c r="R1740" s="101"/>
      <c r="S1740" s="101"/>
      <c r="T1740" s="101"/>
      <c r="U1740" s="101"/>
      <c r="V1740" s="101"/>
      <c r="W1740" s="101"/>
      <c r="X1740" s="101"/>
      <c r="Y1740" s="101"/>
      <c r="Z1740" s="101"/>
      <c r="AA1740" s="101"/>
    </row>
    <row r="1741" customFormat="false" ht="15.75" hidden="false" customHeight="true" outlineLevel="0" collapsed="false">
      <c r="A1741" s="101"/>
      <c r="B1741" s="101" t="n">
        <v>14</v>
      </c>
      <c r="C1741" s="101" t="n">
        <v>78</v>
      </c>
      <c r="D1741" s="101" t="n">
        <v>64</v>
      </c>
      <c r="E1741" s="101" t="n">
        <v>142</v>
      </c>
      <c r="F1741" s="101" t="s">
        <v>285</v>
      </c>
      <c r="G1741" s="101" t="str">
        <f aca="false">E1741&amp;""&amp;F1741</f>
        <v>142Gd</v>
      </c>
      <c r="H1741" s="101" t="n">
        <v>-66959.515</v>
      </c>
      <c r="I1741" s="101" t="n">
        <v>11806.61</v>
      </c>
      <c r="J1741" s="101" t="n">
        <v>4322.87</v>
      </c>
      <c r="K1741" s="101" t="n">
        <v>21319.88</v>
      </c>
      <c r="L1741" s="101" t="n">
        <v>6081.52</v>
      </c>
      <c r="M1741" s="101" t="n">
        <v>-10400</v>
      </c>
      <c r="N1741" s="101" t="n">
        <v>-16840.01</v>
      </c>
      <c r="O1741" s="101" t="n">
        <v>2113.33</v>
      </c>
      <c r="P1741" s="101" t="n">
        <v>1685.38</v>
      </c>
      <c r="Q1741" s="101" t="n">
        <v>-20490</v>
      </c>
      <c r="R1741" s="101"/>
      <c r="S1741" s="101"/>
      <c r="T1741" s="101"/>
      <c r="U1741" s="101"/>
      <c r="V1741" s="101"/>
      <c r="W1741" s="101"/>
      <c r="X1741" s="101"/>
      <c r="Y1741" s="101"/>
      <c r="Z1741" s="101"/>
      <c r="AA1741" s="101"/>
    </row>
    <row r="1742" customFormat="false" ht="15.75" hidden="false" customHeight="true" outlineLevel="0" collapsed="false">
      <c r="A1742" s="101"/>
      <c r="B1742" s="101" t="n">
        <v>12</v>
      </c>
      <c r="C1742" s="101" t="n">
        <v>77</v>
      </c>
      <c r="D1742" s="101" t="n">
        <v>65</v>
      </c>
      <c r="E1742" s="101" t="n">
        <v>142</v>
      </c>
      <c r="F1742" s="101" t="s">
        <v>286</v>
      </c>
      <c r="G1742" s="101" t="str">
        <f aca="false">E1742&amp;""&amp;F1742</f>
        <v>142Tb</v>
      </c>
      <c r="H1742" s="101" t="n">
        <v>-56559.515</v>
      </c>
      <c r="I1742" s="101" t="n">
        <v>10090</v>
      </c>
      <c r="J1742" s="101" t="n">
        <v>624.26</v>
      </c>
      <c r="K1742" s="101" t="n">
        <v>22219.88</v>
      </c>
      <c r="L1742" s="101" t="n">
        <v>4151.52</v>
      </c>
      <c r="M1742" s="101" t="n">
        <v>-6440.01</v>
      </c>
      <c r="N1742" s="101" t="n">
        <v>-19309.01</v>
      </c>
      <c r="O1742" s="101" t="n">
        <v>2765.24</v>
      </c>
      <c r="P1742" s="101" t="n">
        <v>6077.13</v>
      </c>
      <c r="Q1742" s="101" t="n">
        <v>-19248.01</v>
      </c>
      <c r="R1742" s="101"/>
      <c r="S1742" s="101"/>
      <c r="T1742" s="101"/>
      <c r="U1742" s="101"/>
      <c r="V1742" s="101"/>
      <c r="W1742" s="101"/>
      <c r="X1742" s="101"/>
      <c r="Y1742" s="101"/>
      <c r="Z1742" s="101"/>
      <c r="AA1742" s="101"/>
    </row>
    <row r="1743" customFormat="false" ht="15.75" hidden="false" customHeight="true" outlineLevel="0" collapsed="false">
      <c r="A1743" s="101"/>
      <c r="B1743" s="101" t="n">
        <v>10</v>
      </c>
      <c r="C1743" s="101" t="n">
        <v>76</v>
      </c>
      <c r="D1743" s="101" t="n">
        <v>66</v>
      </c>
      <c r="E1743" s="101" t="n">
        <v>142</v>
      </c>
      <c r="F1743" s="101" t="s">
        <v>287</v>
      </c>
      <c r="G1743" s="101" t="str">
        <f aca="false">E1743&amp;""&amp;F1743</f>
        <v>142Dy</v>
      </c>
      <c r="H1743" s="101" t="n">
        <v>-50120.01</v>
      </c>
      <c r="I1743" s="101" t="n">
        <v>12808.01</v>
      </c>
      <c r="J1743" s="101" t="n">
        <v>2868.01</v>
      </c>
      <c r="K1743" s="101" t="n">
        <v>23432.01</v>
      </c>
      <c r="L1743" s="101" t="n">
        <v>2915.01</v>
      </c>
      <c r="M1743" s="101" t="n">
        <v>-12869.01</v>
      </c>
      <c r="N1743" s="101" t="n">
        <v>-22268.01</v>
      </c>
      <c r="O1743" s="101" t="n">
        <v>3112.01</v>
      </c>
      <c r="P1743" s="101" t="n">
        <v>5816.01</v>
      </c>
      <c r="Q1743" s="101" t="n">
        <v>-23826.01</v>
      </c>
      <c r="R1743" s="101"/>
      <c r="S1743" s="101"/>
      <c r="T1743" s="101"/>
      <c r="U1743" s="101"/>
      <c r="V1743" s="101"/>
      <c r="W1743" s="101"/>
      <c r="X1743" s="101"/>
      <c r="Y1743" s="101"/>
      <c r="Z1743" s="101"/>
      <c r="AA1743" s="101"/>
    </row>
    <row r="1744" customFormat="false" ht="15.75" hidden="false" customHeight="true" outlineLevel="0" collapsed="false">
      <c r="A1744" s="101"/>
      <c r="B1744" s="101" t="n">
        <v>8</v>
      </c>
      <c r="C1744" s="101" t="n">
        <v>75</v>
      </c>
      <c r="D1744" s="101" t="n">
        <v>67</v>
      </c>
      <c r="E1744" s="101" t="n">
        <v>142</v>
      </c>
      <c r="F1744" s="101" t="s">
        <v>288</v>
      </c>
      <c r="G1744" s="101" t="str">
        <f aca="false">E1744&amp;""&amp;F1744</f>
        <v>142Ho</v>
      </c>
      <c r="H1744" s="101" t="n">
        <v>-37250.01</v>
      </c>
      <c r="I1744" s="101" t="n">
        <v>10957.01</v>
      </c>
      <c r="J1744" s="101" t="n">
        <v>-843.01</v>
      </c>
      <c r="K1744" s="101" t="n">
        <v>24134.01</v>
      </c>
      <c r="L1744" s="101" t="n">
        <v>1346.01</v>
      </c>
      <c r="M1744" s="101" t="n">
        <v>-9399.01</v>
      </c>
      <c r="N1744" s="101"/>
      <c r="O1744" s="101" t="n">
        <v>3993.01</v>
      </c>
      <c r="P1744" s="101" t="n">
        <v>10001.01</v>
      </c>
      <c r="Q1744" s="101"/>
      <c r="R1744" s="101"/>
      <c r="S1744" s="101"/>
      <c r="T1744" s="101"/>
      <c r="U1744" s="101"/>
      <c r="V1744" s="101"/>
      <c r="W1744" s="101"/>
      <c r="X1744" s="101"/>
      <c r="Y1744" s="101"/>
      <c r="Z1744" s="101"/>
      <c r="AA1744" s="101"/>
    </row>
    <row r="1745" customFormat="false" ht="15.75" hidden="false" customHeight="true" outlineLevel="0" collapsed="false">
      <c r="A1745" s="101"/>
      <c r="B1745" s="101" t="n">
        <v>6</v>
      </c>
      <c r="C1745" s="101" t="n">
        <v>74</v>
      </c>
      <c r="D1745" s="101" t="n">
        <v>68</v>
      </c>
      <c r="E1745" s="101" t="n">
        <v>142</v>
      </c>
      <c r="F1745" s="101" t="s">
        <v>289</v>
      </c>
      <c r="G1745" s="101" t="str">
        <f aca="false">E1745&amp;""&amp;F1745</f>
        <v>142Er</v>
      </c>
      <c r="H1745" s="101" t="n">
        <v>-27852.01</v>
      </c>
      <c r="I1745" s="101"/>
      <c r="J1745" s="101" t="n">
        <v>776.01</v>
      </c>
      <c r="K1745" s="101"/>
      <c r="L1745" s="101" t="n">
        <v>-400.01</v>
      </c>
      <c r="M1745" s="101"/>
      <c r="N1745" s="101"/>
      <c r="O1745" s="101" t="n">
        <v>4654.01</v>
      </c>
      <c r="P1745" s="101" t="n">
        <v>10242.01</v>
      </c>
      <c r="Q1745" s="101"/>
      <c r="R1745" s="101"/>
      <c r="S1745" s="101"/>
      <c r="T1745" s="101"/>
      <c r="U1745" s="101"/>
      <c r="V1745" s="101"/>
      <c r="W1745" s="101"/>
      <c r="X1745" s="101"/>
      <c r="Y1745" s="101"/>
      <c r="Z1745" s="101"/>
      <c r="AA1745" s="101"/>
    </row>
    <row r="1746" customFormat="false" ht="15.75" hidden="false" customHeight="true" outlineLevel="0" collapsed="false">
      <c r="A1746" s="101"/>
      <c r="B1746" s="101" t="n">
        <v>39</v>
      </c>
      <c r="C1746" s="101" t="n">
        <v>91</v>
      </c>
      <c r="D1746" s="101" t="n">
        <v>52</v>
      </c>
      <c r="E1746" s="101" t="n">
        <v>143</v>
      </c>
      <c r="F1746" s="101" t="s">
        <v>273</v>
      </c>
      <c r="G1746" s="101" t="str">
        <f aca="false">E1746&amp;""&amp;F1746</f>
        <v>143Te</v>
      </c>
      <c r="H1746" s="101" t="n">
        <v>-40278.01</v>
      </c>
      <c r="I1746" s="101" t="n">
        <v>1979.01</v>
      </c>
      <c r="J1746" s="101"/>
      <c r="K1746" s="101" t="n">
        <v>5933.01</v>
      </c>
      <c r="L1746" s="101"/>
      <c r="M1746" s="101" t="n">
        <v>10349.01</v>
      </c>
      <c r="N1746" s="101" t="n">
        <v>19925.01</v>
      </c>
      <c r="O1746" s="101"/>
      <c r="P1746" s="101"/>
      <c r="Q1746" s="101" t="n">
        <v>6421.01</v>
      </c>
      <c r="R1746" s="101"/>
      <c r="S1746" s="101"/>
      <c r="T1746" s="101"/>
      <c r="U1746" s="101"/>
      <c r="V1746" s="101"/>
      <c r="W1746" s="101"/>
      <c r="X1746" s="101"/>
      <c r="Y1746" s="101"/>
      <c r="Z1746" s="101"/>
      <c r="AA1746" s="101"/>
    </row>
    <row r="1747" customFormat="false" ht="15.75" hidden="false" customHeight="true" outlineLevel="0" collapsed="false">
      <c r="A1747" s="101"/>
      <c r="B1747" s="101" t="n">
        <v>37</v>
      </c>
      <c r="C1747" s="101" t="n">
        <v>90</v>
      </c>
      <c r="D1747" s="101" t="n">
        <v>53</v>
      </c>
      <c r="E1747" s="101" t="n">
        <v>143</v>
      </c>
      <c r="F1747" s="101" t="s">
        <v>274</v>
      </c>
      <c r="G1747" s="101" t="str">
        <f aca="false">E1747&amp;""&amp;F1747</f>
        <v>143I</v>
      </c>
      <c r="H1747" s="101" t="n">
        <v>-50627.01</v>
      </c>
      <c r="I1747" s="101" t="n">
        <v>3928.01</v>
      </c>
      <c r="J1747" s="101" t="n">
        <v>11546.01</v>
      </c>
      <c r="K1747" s="101" t="n">
        <v>6865.01</v>
      </c>
      <c r="L1747" s="101"/>
      <c r="M1747" s="101" t="n">
        <v>9576.01</v>
      </c>
      <c r="N1747" s="101" t="n">
        <v>17047.01</v>
      </c>
      <c r="O1747" s="101" t="n">
        <v>-3263.01</v>
      </c>
      <c r="P1747" s="101"/>
      <c r="Q1747" s="101" t="n">
        <v>6532.01</v>
      </c>
      <c r="R1747" s="101"/>
      <c r="S1747" s="101"/>
      <c r="T1747" s="101"/>
      <c r="U1747" s="101"/>
      <c r="V1747" s="101"/>
      <c r="W1747" s="101"/>
      <c r="X1747" s="101"/>
      <c r="Y1747" s="101"/>
      <c r="Z1747" s="101"/>
      <c r="AA1747" s="101"/>
    </row>
    <row r="1748" customFormat="false" ht="15.75" hidden="false" customHeight="true" outlineLevel="0" collapsed="false">
      <c r="A1748" s="101"/>
      <c r="B1748" s="101" t="n">
        <v>35</v>
      </c>
      <c r="C1748" s="101" t="n">
        <v>89</v>
      </c>
      <c r="D1748" s="101" t="n">
        <v>54</v>
      </c>
      <c r="E1748" s="101" t="n">
        <v>143</v>
      </c>
      <c r="F1748" s="101" t="s">
        <v>275</v>
      </c>
      <c r="G1748" s="101" t="str">
        <f aca="false">E1748&amp;""&amp;F1748</f>
        <v>143Xe</v>
      </c>
      <c r="H1748" s="101" t="n">
        <v>-60202.873</v>
      </c>
      <c r="I1748" s="101" t="n">
        <v>3044.55</v>
      </c>
      <c r="J1748" s="101" t="n">
        <v>12721.86</v>
      </c>
      <c r="K1748" s="101" t="n">
        <v>8148.21</v>
      </c>
      <c r="L1748" s="101" t="n">
        <v>24294.01</v>
      </c>
      <c r="M1748" s="101" t="n">
        <v>7470.793</v>
      </c>
      <c r="N1748" s="101" t="n">
        <v>13734.19</v>
      </c>
      <c r="O1748" s="101" t="n">
        <v>-2422.72</v>
      </c>
      <c r="P1748" s="101" t="n">
        <v>-21122.01</v>
      </c>
      <c r="Q1748" s="101" t="n">
        <v>2243.64</v>
      </c>
      <c r="R1748" s="101"/>
      <c r="S1748" s="101"/>
      <c r="T1748" s="101"/>
      <c r="U1748" s="101"/>
      <c r="V1748" s="101"/>
      <c r="W1748" s="101"/>
      <c r="X1748" s="101"/>
      <c r="Y1748" s="101"/>
      <c r="Z1748" s="101"/>
      <c r="AA1748" s="101"/>
    </row>
    <row r="1749" customFormat="false" ht="15.75" hidden="false" customHeight="true" outlineLevel="0" collapsed="false">
      <c r="A1749" s="101"/>
      <c r="B1749" s="101" t="n">
        <v>33</v>
      </c>
      <c r="C1749" s="101" t="n">
        <v>88</v>
      </c>
      <c r="D1749" s="101" t="n">
        <v>55</v>
      </c>
      <c r="E1749" s="101" t="n">
        <v>143</v>
      </c>
      <c r="F1749" s="101" t="s">
        <v>276</v>
      </c>
      <c r="G1749" s="101" t="str">
        <f aca="false">E1749&amp;""&amp;F1749</f>
        <v>143Cs</v>
      </c>
      <c r="H1749" s="101" t="n">
        <v>-67673.666</v>
      </c>
      <c r="I1749" s="101" t="n">
        <v>5227.15</v>
      </c>
      <c r="J1749" s="101" t="n">
        <v>9733</v>
      </c>
      <c r="K1749" s="101" t="n">
        <v>9339.16</v>
      </c>
      <c r="L1749" s="101" t="n">
        <v>22347.01</v>
      </c>
      <c r="M1749" s="101" t="n">
        <v>6263.397</v>
      </c>
      <c r="N1749" s="101" t="n">
        <v>10497.76</v>
      </c>
      <c r="O1749" s="101" t="n">
        <v>-1639.55</v>
      </c>
      <c r="P1749" s="101" t="n">
        <v>-20192.65</v>
      </c>
      <c r="Q1749" s="101" t="n">
        <v>2097.75</v>
      </c>
      <c r="R1749" s="101"/>
      <c r="S1749" s="101"/>
      <c r="T1749" s="101"/>
      <c r="U1749" s="101"/>
      <c r="V1749" s="101"/>
      <c r="W1749" s="101"/>
      <c r="X1749" s="101"/>
      <c r="Y1749" s="101"/>
      <c r="Z1749" s="101"/>
      <c r="AA1749" s="101"/>
    </row>
    <row r="1750" customFormat="false" ht="15.75" hidden="false" customHeight="true" outlineLevel="0" collapsed="false">
      <c r="A1750" s="101"/>
      <c r="B1750" s="101" t="n">
        <v>31</v>
      </c>
      <c r="C1750" s="101" t="n">
        <v>87</v>
      </c>
      <c r="D1750" s="101" t="n">
        <v>56</v>
      </c>
      <c r="E1750" s="101" t="n">
        <v>143</v>
      </c>
      <c r="F1750" s="101" t="s">
        <v>277</v>
      </c>
      <c r="G1750" s="101" t="str">
        <f aca="false">E1750&amp;""&amp;F1750</f>
        <v>143Ba</v>
      </c>
      <c r="H1750" s="101" t="n">
        <v>-73937.063</v>
      </c>
      <c r="I1750" s="101" t="n">
        <v>4165.65</v>
      </c>
      <c r="J1750" s="101" t="n">
        <v>10708.2</v>
      </c>
      <c r="K1750" s="101" t="n">
        <v>10346.92</v>
      </c>
      <c r="L1750" s="101" t="n">
        <v>20317.71</v>
      </c>
      <c r="M1750" s="101" t="n">
        <v>4234.368</v>
      </c>
      <c r="N1750" s="101" t="n">
        <v>7669.15</v>
      </c>
      <c r="O1750" s="101" t="n">
        <v>-717.4</v>
      </c>
      <c r="P1750" s="101" t="n">
        <v>-15996.39</v>
      </c>
      <c r="Q1750" s="101" t="n">
        <v>-1984.56</v>
      </c>
      <c r="R1750" s="101"/>
      <c r="S1750" s="101"/>
      <c r="T1750" s="101"/>
      <c r="U1750" s="101"/>
      <c r="V1750" s="101"/>
      <c r="W1750" s="101"/>
      <c r="X1750" s="101"/>
      <c r="Y1750" s="101"/>
      <c r="Z1750" s="101"/>
      <c r="AA1750" s="101"/>
    </row>
    <row r="1751" customFormat="false" ht="15.75" hidden="false" customHeight="true" outlineLevel="0" collapsed="false">
      <c r="A1751" s="101"/>
      <c r="B1751" s="101" t="n">
        <v>29</v>
      </c>
      <c r="C1751" s="101" t="n">
        <v>86</v>
      </c>
      <c r="D1751" s="101" t="n">
        <v>57</v>
      </c>
      <c r="E1751" s="101" t="n">
        <v>143</v>
      </c>
      <c r="F1751" s="101" t="s">
        <v>278</v>
      </c>
      <c r="G1751" s="101" t="str">
        <f aca="false">E1751&amp;""&amp;F1751</f>
        <v>143La</v>
      </c>
      <c r="H1751" s="101" t="n">
        <v>-78171.43</v>
      </c>
      <c r="I1751" s="101" t="n">
        <v>6218.93</v>
      </c>
      <c r="J1751" s="101" t="n">
        <v>7617.67</v>
      </c>
      <c r="K1751" s="101" t="n">
        <v>11379.46</v>
      </c>
      <c r="L1751" s="101" t="n">
        <v>18272.23</v>
      </c>
      <c r="M1751" s="101" t="n">
        <v>3434.784</v>
      </c>
      <c r="N1751" s="101" t="n">
        <v>4896.6</v>
      </c>
      <c r="O1751" s="101" t="n">
        <v>104.79</v>
      </c>
      <c r="P1751" s="101" t="n">
        <v>-14942.57</v>
      </c>
      <c r="Q1751" s="101" t="n">
        <v>-1710.02</v>
      </c>
      <c r="R1751" s="101"/>
      <c r="S1751" s="101"/>
      <c r="T1751" s="101"/>
      <c r="U1751" s="101"/>
      <c r="V1751" s="101"/>
      <c r="W1751" s="101"/>
      <c r="X1751" s="101"/>
      <c r="Y1751" s="101"/>
      <c r="Z1751" s="101"/>
      <c r="AA1751" s="101"/>
    </row>
    <row r="1752" customFormat="false" ht="15.75" hidden="false" customHeight="true" outlineLevel="0" collapsed="false">
      <c r="A1752" s="101"/>
      <c r="B1752" s="101" t="n">
        <v>27</v>
      </c>
      <c r="C1752" s="101" t="n">
        <v>85</v>
      </c>
      <c r="D1752" s="101" t="n">
        <v>58</v>
      </c>
      <c r="E1752" s="101" t="n">
        <v>143</v>
      </c>
      <c r="F1752" s="101" t="s">
        <v>279</v>
      </c>
      <c r="G1752" s="101" t="str">
        <f aca="false">E1752&amp;""&amp;F1752</f>
        <v>143Ce</v>
      </c>
      <c r="H1752" s="101" t="n">
        <v>-81606.215</v>
      </c>
      <c r="I1752" s="101" t="n">
        <v>5144.8</v>
      </c>
      <c r="J1752" s="101" t="n">
        <v>8871.36</v>
      </c>
      <c r="K1752" s="101" t="n">
        <v>12312.85</v>
      </c>
      <c r="L1752" s="101" t="n">
        <v>16451.37</v>
      </c>
      <c r="M1752" s="101" t="n">
        <v>1461.816</v>
      </c>
      <c r="N1752" s="101" t="n">
        <v>2395.92</v>
      </c>
      <c r="O1752" s="101" t="n">
        <v>882.84</v>
      </c>
      <c r="P1752" s="101" t="n">
        <v>-11052.45</v>
      </c>
      <c r="Q1752" s="101" t="n">
        <v>-5889.28</v>
      </c>
      <c r="R1752" s="101"/>
      <c r="S1752" s="101"/>
      <c r="T1752" s="101"/>
      <c r="U1752" s="101"/>
      <c r="V1752" s="101"/>
      <c r="W1752" s="101"/>
      <c r="X1752" s="101"/>
      <c r="Y1752" s="101"/>
      <c r="Z1752" s="101"/>
      <c r="AA1752" s="101"/>
    </row>
    <row r="1753" customFormat="false" ht="15.75" hidden="false" customHeight="true" outlineLevel="0" collapsed="false">
      <c r="A1753" s="101"/>
      <c r="B1753" s="101" t="n">
        <v>25</v>
      </c>
      <c r="C1753" s="101" t="n">
        <v>84</v>
      </c>
      <c r="D1753" s="101" t="n">
        <v>59</v>
      </c>
      <c r="E1753" s="101" t="n">
        <v>143</v>
      </c>
      <c r="F1753" s="101" t="s">
        <v>280</v>
      </c>
      <c r="G1753" s="101" t="str">
        <f aca="false">E1753&amp;""&amp;F1753</f>
        <v>143Pr</v>
      </c>
      <c r="H1753" s="101" t="n">
        <v>-83068.031</v>
      </c>
      <c r="I1753" s="101" t="n">
        <v>7351.1</v>
      </c>
      <c r="J1753" s="101" t="n">
        <v>5824.27</v>
      </c>
      <c r="K1753" s="101" t="n">
        <v>13194.24</v>
      </c>
      <c r="L1753" s="101" t="n">
        <v>14711.36</v>
      </c>
      <c r="M1753" s="101" t="n">
        <v>934.108</v>
      </c>
      <c r="N1753" s="101" t="n">
        <v>-107.56</v>
      </c>
      <c r="O1753" s="101" t="n">
        <v>1735.64</v>
      </c>
      <c r="P1753" s="101" t="n">
        <v>-10333.18</v>
      </c>
      <c r="Q1753" s="101" t="n">
        <v>-5189.46</v>
      </c>
      <c r="R1753" s="101"/>
      <c r="S1753" s="101"/>
      <c r="T1753" s="101"/>
      <c r="U1753" s="101"/>
      <c r="V1753" s="101"/>
      <c r="W1753" s="101"/>
      <c r="X1753" s="101"/>
      <c r="Y1753" s="101"/>
      <c r="Z1753" s="101"/>
      <c r="AA1753" s="101"/>
    </row>
    <row r="1754" customFormat="false" ht="15.75" hidden="false" customHeight="true" outlineLevel="0" collapsed="false">
      <c r="A1754" s="101"/>
      <c r="B1754" s="101" t="n">
        <v>23</v>
      </c>
      <c r="C1754" s="101" t="n">
        <v>83</v>
      </c>
      <c r="D1754" s="101" t="n">
        <v>60</v>
      </c>
      <c r="E1754" s="101" t="n">
        <v>143</v>
      </c>
      <c r="F1754" s="101" t="s">
        <v>281</v>
      </c>
      <c r="G1754" s="101" t="str">
        <f aca="false">E1754&amp;""&amp;F1754</f>
        <v>143Nd</v>
      </c>
      <c r="H1754" s="101" t="n">
        <v>-84002.139</v>
      </c>
      <c r="I1754" s="101" t="n">
        <v>6123.57</v>
      </c>
      <c r="J1754" s="101" t="n">
        <v>7502.86</v>
      </c>
      <c r="K1754" s="101" t="n">
        <v>15951.36</v>
      </c>
      <c r="L1754" s="101" t="n">
        <v>13144.08</v>
      </c>
      <c r="M1754" s="101" t="n">
        <v>-1041.664</v>
      </c>
      <c r="N1754" s="101" t="n">
        <v>-4485.44</v>
      </c>
      <c r="O1754" s="101" t="n">
        <v>523.15</v>
      </c>
      <c r="P1754" s="101" t="n">
        <v>-6758.38</v>
      </c>
      <c r="Q1754" s="101" t="n">
        <v>-10931.4</v>
      </c>
      <c r="R1754" s="101"/>
      <c r="S1754" s="101"/>
      <c r="T1754" s="101"/>
      <c r="U1754" s="101"/>
      <c r="V1754" s="101"/>
      <c r="W1754" s="101"/>
      <c r="X1754" s="101"/>
      <c r="Y1754" s="101"/>
      <c r="Z1754" s="101"/>
      <c r="AA1754" s="101"/>
    </row>
    <row r="1755" customFormat="false" ht="15.75" hidden="false" customHeight="true" outlineLevel="0" collapsed="false">
      <c r="A1755" s="101"/>
      <c r="B1755" s="101" t="n">
        <v>21</v>
      </c>
      <c r="C1755" s="101" t="n">
        <v>82</v>
      </c>
      <c r="D1755" s="101" t="n">
        <v>61</v>
      </c>
      <c r="E1755" s="101" t="n">
        <v>143</v>
      </c>
      <c r="F1755" s="101" t="s">
        <v>282</v>
      </c>
      <c r="G1755" s="101" t="str">
        <f aca="false">E1755&amp;""&amp;F1755</f>
        <v>143Pm</v>
      </c>
      <c r="H1755" s="101" t="n">
        <v>-82960.475</v>
      </c>
      <c r="I1755" s="101" t="n">
        <v>9889.73</v>
      </c>
      <c r="J1755" s="101" t="n">
        <v>4299.56</v>
      </c>
      <c r="K1755" s="101" t="n">
        <v>18580.19</v>
      </c>
      <c r="L1755" s="101" t="n">
        <v>11521.99</v>
      </c>
      <c r="M1755" s="101" t="n">
        <v>-3443.772</v>
      </c>
      <c r="N1755" s="101" t="n">
        <v>-8719.17</v>
      </c>
      <c r="O1755" s="101" t="n">
        <v>-564.26</v>
      </c>
      <c r="P1755" s="101" t="n">
        <v>-6461.19</v>
      </c>
      <c r="Q1755" s="101" t="n">
        <v>-12045.19</v>
      </c>
      <c r="R1755" s="101"/>
      <c r="S1755" s="101"/>
      <c r="T1755" s="101"/>
      <c r="U1755" s="101"/>
      <c r="V1755" s="101"/>
      <c r="W1755" s="101"/>
      <c r="X1755" s="101"/>
      <c r="Y1755" s="101"/>
      <c r="Z1755" s="101"/>
      <c r="AA1755" s="101"/>
    </row>
    <row r="1756" customFormat="false" ht="15.75" hidden="false" customHeight="true" outlineLevel="0" collapsed="false">
      <c r="A1756" s="101"/>
      <c r="B1756" s="101" t="n">
        <v>19</v>
      </c>
      <c r="C1756" s="101" t="n">
        <v>81</v>
      </c>
      <c r="D1756" s="101" t="n">
        <v>62</v>
      </c>
      <c r="E1756" s="101" t="n">
        <v>143</v>
      </c>
      <c r="F1756" s="101" t="s">
        <v>283</v>
      </c>
      <c r="G1756" s="101" t="str">
        <f aca="false">E1756&amp;""&amp;F1756</f>
        <v>143Sm</v>
      </c>
      <c r="H1756" s="101" t="n">
        <v>-79516.703</v>
      </c>
      <c r="I1756" s="101" t="n">
        <v>8601.41</v>
      </c>
      <c r="J1756" s="101" t="n">
        <v>5663.61</v>
      </c>
      <c r="K1756" s="101" t="n">
        <v>19725.47</v>
      </c>
      <c r="L1756" s="101" t="n">
        <v>9901.24</v>
      </c>
      <c r="M1756" s="101" t="n">
        <v>-5275.403</v>
      </c>
      <c r="N1756" s="101" t="n">
        <v>-11285.4</v>
      </c>
      <c r="O1756" s="101" t="n">
        <v>73.03</v>
      </c>
      <c r="P1756" s="101" t="n">
        <v>-855.79</v>
      </c>
      <c r="Q1756" s="101" t="n">
        <v>-16274.41</v>
      </c>
      <c r="R1756" s="101"/>
      <c r="S1756" s="101"/>
      <c r="T1756" s="101"/>
      <c r="U1756" s="101"/>
      <c r="V1756" s="101"/>
      <c r="W1756" s="101"/>
      <c r="X1756" s="101"/>
      <c r="Y1756" s="101"/>
      <c r="Z1756" s="101"/>
      <c r="AA1756" s="101"/>
    </row>
    <row r="1757" customFormat="false" ht="15.75" hidden="false" customHeight="true" outlineLevel="0" collapsed="false">
      <c r="A1757" s="101"/>
      <c r="B1757" s="101" t="n">
        <v>17</v>
      </c>
      <c r="C1757" s="101" t="n">
        <v>80</v>
      </c>
      <c r="D1757" s="101" t="n">
        <v>63</v>
      </c>
      <c r="E1757" s="101" t="n">
        <v>143</v>
      </c>
      <c r="F1757" s="101" t="s">
        <v>284</v>
      </c>
      <c r="G1757" s="101" t="str">
        <f aca="false">E1757&amp;""&amp;F1757</f>
        <v>143Eu</v>
      </c>
      <c r="H1757" s="101" t="n">
        <v>-74241.3</v>
      </c>
      <c r="I1757" s="101" t="n">
        <v>10999.01</v>
      </c>
      <c r="J1757" s="101" t="n">
        <v>2543.66</v>
      </c>
      <c r="K1757" s="101" t="n">
        <v>20458.31</v>
      </c>
      <c r="L1757" s="101" t="n">
        <v>8296.32</v>
      </c>
      <c r="M1757" s="101" t="n">
        <v>-6010</v>
      </c>
      <c r="N1757" s="101" t="n">
        <v>-13822.12</v>
      </c>
      <c r="O1757" s="101" t="n">
        <v>834.39</v>
      </c>
      <c r="P1757" s="101" t="n">
        <v>-388.21</v>
      </c>
      <c r="Q1757" s="101" t="n">
        <v>-15353.1</v>
      </c>
      <c r="R1757" s="101"/>
      <c r="S1757" s="101"/>
      <c r="T1757" s="101"/>
      <c r="U1757" s="101"/>
      <c r="V1757" s="101"/>
      <c r="W1757" s="101"/>
      <c r="X1757" s="101"/>
      <c r="Y1757" s="101"/>
      <c r="Z1757" s="101"/>
      <c r="AA1757" s="101"/>
    </row>
    <row r="1758" customFormat="false" ht="15.75" hidden="false" customHeight="true" outlineLevel="0" collapsed="false">
      <c r="A1758" s="101"/>
      <c r="B1758" s="101" t="n">
        <v>15</v>
      </c>
      <c r="C1758" s="101" t="n">
        <v>79</v>
      </c>
      <c r="D1758" s="101" t="n">
        <v>64</v>
      </c>
      <c r="E1758" s="101" t="n">
        <v>143</v>
      </c>
      <c r="F1758" s="101" t="s">
        <v>285</v>
      </c>
      <c r="G1758" s="101" t="str">
        <f aca="false">E1758&amp;""&amp;F1758</f>
        <v>143Gd</v>
      </c>
      <c r="H1758" s="101" t="n">
        <v>-68231.3</v>
      </c>
      <c r="I1758" s="101" t="n">
        <v>9343.1</v>
      </c>
      <c r="J1758" s="101" t="n">
        <v>4206.66</v>
      </c>
      <c r="K1758" s="101" t="n">
        <v>21149.71</v>
      </c>
      <c r="L1758" s="101" t="n">
        <v>6875.37</v>
      </c>
      <c r="M1758" s="101" t="n">
        <v>-7812.117</v>
      </c>
      <c r="N1758" s="101" t="n">
        <v>-16062.36</v>
      </c>
      <c r="O1758" s="101" t="n">
        <v>1724</v>
      </c>
      <c r="P1758" s="101" t="n">
        <v>3466.34</v>
      </c>
      <c r="Q1758" s="101" t="n">
        <v>-19743.1</v>
      </c>
      <c r="R1758" s="101"/>
      <c r="S1758" s="101"/>
      <c r="T1758" s="101"/>
      <c r="U1758" s="101"/>
      <c r="V1758" s="101"/>
      <c r="W1758" s="101"/>
      <c r="X1758" s="101"/>
      <c r="Y1758" s="101"/>
      <c r="Z1758" s="101"/>
      <c r="AA1758" s="101"/>
    </row>
    <row r="1759" customFormat="false" ht="15.75" hidden="false" customHeight="true" outlineLevel="0" collapsed="false">
      <c r="A1759" s="101"/>
      <c r="B1759" s="101" t="n">
        <v>13</v>
      </c>
      <c r="C1759" s="101" t="n">
        <v>78</v>
      </c>
      <c r="D1759" s="101" t="n">
        <v>65</v>
      </c>
      <c r="E1759" s="101" t="n">
        <v>143</v>
      </c>
      <c r="F1759" s="101" t="s">
        <v>286</v>
      </c>
      <c r="G1759" s="101" t="str">
        <f aca="false">E1759&amp;""&amp;F1759</f>
        <v>143Tb</v>
      </c>
      <c r="H1759" s="101" t="n">
        <v>-60419.183</v>
      </c>
      <c r="I1759" s="101" t="n">
        <v>11930.99</v>
      </c>
      <c r="J1759" s="101" t="n">
        <v>748.64</v>
      </c>
      <c r="K1759" s="101" t="n">
        <v>22020.98</v>
      </c>
      <c r="L1759" s="101" t="n">
        <v>5071.5</v>
      </c>
      <c r="M1759" s="101" t="n">
        <v>-8250.242</v>
      </c>
      <c r="N1759" s="101" t="n">
        <v>-18372.01</v>
      </c>
      <c r="O1759" s="101" t="n">
        <v>2553.94</v>
      </c>
      <c r="P1759" s="101" t="n">
        <v>3605.45</v>
      </c>
      <c r="Q1759" s="101" t="n">
        <v>-18371.01</v>
      </c>
      <c r="R1759" s="101"/>
      <c r="S1759" s="101"/>
      <c r="T1759" s="101"/>
      <c r="U1759" s="101"/>
      <c r="V1759" s="101"/>
      <c r="W1759" s="101"/>
      <c r="X1759" s="101"/>
      <c r="Y1759" s="101"/>
      <c r="Z1759" s="101"/>
      <c r="AA1759" s="101"/>
    </row>
    <row r="1760" customFormat="false" ht="15.75" hidden="false" customHeight="true" outlineLevel="0" collapsed="false">
      <c r="A1760" s="101"/>
      <c r="B1760" s="101" t="n">
        <v>11</v>
      </c>
      <c r="C1760" s="101" t="n">
        <v>77</v>
      </c>
      <c r="D1760" s="101" t="n">
        <v>66</v>
      </c>
      <c r="E1760" s="101" t="n">
        <v>143</v>
      </c>
      <c r="F1760" s="101" t="s">
        <v>287</v>
      </c>
      <c r="G1760" s="101" t="str">
        <f aca="false">E1760&amp;""&amp;F1760</f>
        <v>143Dy</v>
      </c>
      <c r="H1760" s="101" t="n">
        <v>-52168.941</v>
      </c>
      <c r="I1760" s="101" t="n">
        <v>10121.01</v>
      </c>
      <c r="J1760" s="101" t="n">
        <v>2898.4</v>
      </c>
      <c r="K1760" s="101" t="n">
        <v>22929.01</v>
      </c>
      <c r="L1760" s="101" t="n">
        <v>3522.66</v>
      </c>
      <c r="M1760" s="101" t="n">
        <v>-10121.01</v>
      </c>
      <c r="N1760" s="101" t="n">
        <v>-21076.01</v>
      </c>
      <c r="O1760" s="101" t="n">
        <v>3038.01</v>
      </c>
      <c r="P1760" s="101" t="n">
        <v>7501.6</v>
      </c>
      <c r="Q1760" s="101" t="n">
        <v>-22990.01</v>
      </c>
      <c r="R1760" s="101"/>
      <c r="S1760" s="101"/>
      <c r="T1760" s="101"/>
      <c r="U1760" s="101"/>
      <c r="V1760" s="101"/>
      <c r="W1760" s="101"/>
      <c r="X1760" s="101"/>
      <c r="Y1760" s="101"/>
      <c r="Z1760" s="101"/>
      <c r="AA1760" s="101"/>
    </row>
    <row r="1761" customFormat="false" ht="15.75" hidden="false" customHeight="true" outlineLevel="0" collapsed="false">
      <c r="A1761" s="101"/>
      <c r="B1761" s="101" t="n">
        <v>9</v>
      </c>
      <c r="C1761" s="101" t="n">
        <v>76</v>
      </c>
      <c r="D1761" s="101" t="n">
        <v>67</v>
      </c>
      <c r="E1761" s="101" t="n">
        <v>143</v>
      </c>
      <c r="F1761" s="101" t="s">
        <v>288</v>
      </c>
      <c r="G1761" s="101" t="str">
        <f aca="false">E1761&amp;""&amp;F1761</f>
        <v>143Ho</v>
      </c>
      <c r="H1761" s="101" t="n">
        <v>-42048.01</v>
      </c>
      <c r="I1761" s="101" t="n">
        <v>12869.01</v>
      </c>
      <c r="J1761" s="101" t="n">
        <v>-783.01</v>
      </c>
      <c r="K1761" s="101" t="n">
        <v>23826.01</v>
      </c>
      <c r="L1761" s="101" t="n">
        <v>2085.01</v>
      </c>
      <c r="M1761" s="101" t="n">
        <v>-10954.01</v>
      </c>
      <c r="N1761" s="101"/>
      <c r="O1761" s="101" t="n">
        <v>3658.01</v>
      </c>
      <c r="P1761" s="101" t="n">
        <v>7223.01</v>
      </c>
      <c r="Q1761" s="101" t="n">
        <v>-22267.01</v>
      </c>
      <c r="R1761" s="101"/>
      <c r="S1761" s="101"/>
      <c r="T1761" s="101"/>
      <c r="U1761" s="101"/>
      <c r="V1761" s="101"/>
      <c r="W1761" s="101"/>
      <c r="X1761" s="101"/>
      <c r="Y1761" s="101"/>
      <c r="Z1761" s="101"/>
      <c r="AA1761" s="101"/>
    </row>
    <row r="1762" customFormat="false" ht="15.75" hidden="false" customHeight="true" outlineLevel="0" collapsed="false">
      <c r="A1762" s="101"/>
      <c r="B1762" s="101" t="n">
        <v>7</v>
      </c>
      <c r="C1762" s="101" t="n">
        <v>75</v>
      </c>
      <c r="D1762" s="101" t="n">
        <v>68</v>
      </c>
      <c r="E1762" s="101" t="n">
        <v>143</v>
      </c>
      <c r="F1762" s="101" t="s">
        <v>289</v>
      </c>
      <c r="G1762" s="101" t="str">
        <f aca="false">E1762&amp;""&amp;F1762</f>
        <v>143Er</v>
      </c>
      <c r="H1762" s="101" t="n">
        <v>-31093.01</v>
      </c>
      <c r="I1762" s="101" t="n">
        <v>11313.01</v>
      </c>
      <c r="J1762" s="101" t="n">
        <v>1132.01</v>
      </c>
      <c r="K1762" s="101"/>
      <c r="L1762" s="101" t="n">
        <v>289.01</v>
      </c>
      <c r="M1762" s="101"/>
      <c r="N1762" s="101"/>
      <c r="O1762" s="101" t="n">
        <v>4123.01</v>
      </c>
      <c r="P1762" s="101" t="n">
        <v>11737.01</v>
      </c>
      <c r="Q1762" s="101"/>
      <c r="R1762" s="101"/>
      <c r="S1762" s="101"/>
      <c r="T1762" s="101"/>
      <c r="U1762" s="101"/>
      <c r="V1762" s="101"/>
      <c r="W1762" s="101"/>
      <c r="X1762" s="101"/>
      <c r="Y1762" s="101"/>
      <c r="Z1762" s="101"/>
      <c r="AA1762" s="101"/>
    </row>
    <row r="1763" customFormat="false" ht="15.75" hidden="false" customHeight="true" outlineLevel="0" collapsed="false">
      <c r="A1763" s="101"/>
      <c r="B1763" s="101" t="n">
        <v>38</v>
      </c>
      <c r="C1763" s="101" t="n">
        <v>91</v>
      </c>
      <c r="D1763" s="101" t="n">
        <v>53</v>
      </c>
      <c r="E1763" s="101" t="n">
        <v>144</v>
      </c>
      <c r="F1763" s="101" t="s">
        <v>274</v>
      </c>
      <c r="G1763" s="101" t="str">
        <f aca="false">E1763&amp;""&amp;F1763</f>
        <v>144I</v>
      </c>
      <c r="H1763" s="101" t="n">
        <v>-45280.01</v>
      </c>
      <c r="I1763" s="101" t="n">
        <v>2725.01</v>
      </c>
      <c r="J1763" s="101" t="n">
        <v>12291.01</v>
      </c>
      <c r="K1763" s="101" t="n">
        <v>6653.01</v>
      </c>
      <c r="L1763" s="101"/>
      <c r="M1763" s="101" t="n">
        <v>11592.01</v>
      </c>
      <c r="N1763" s="101" t="n">
        <v>17991.01</v>
      </c>
      <c r="O1763" s="101" t="n">
        <v>-3766.01</v>
      </c>
      <c r="P1763" s="101"/>
      <c r="Q1763" s="101" t="n">
        <v>6852.01</v>
      </c>
      <c r="R1763" s="101"/>
      <c r="S1763" s="101"/>
      <c r="T1763" s="101"/>
      <c r="U1763" s="101"/>
      <c r="V1763" s="101"/>
      <c r="W1763" s="101"/>
      <c r="X1763" s="101"/>
      <c r="Y1763" s="101"/>
      <c r="Z1763" s="101"/>
      <c r="AA1763" s="101"/>
    </row>
    <row r="1764" customFormat="false" ht="15.75" hidden="false" customHeight="true" outlineLevel="0" collapsed="false">
      <c r="A1764" s="101"/>
      <c r="B1764" s="101" t="n">
        <v>36</v>
      </c>
      <c r="C1764" s="101" t="n">
        <v>90</v>
      </c>
      <c r="D1764" s="101" t="n">
        <v>54</v>
      </c>
      <c r="E1764" s="101" t="n">
        <v>144</v>
      </c>
      <c r="F1764" s="101" t="s">
        <v>275</v>
      </c>
      <c r="G1764" s="101" t="str">
        <f aca="false">E1764&amp;""&amp;F1764</f>
        <v>144Xe</v>
      </c>
      <c r="H1764" s="101" t="n">
        <v>-56872.292</v>
      </c>
      <c r="I1764" s="101" t="n">
        <v>4740.74</v>
      </c>
      <c r="J1764" s="101" t="n">
        <v>13535.01</v>
      </c>
      <c r="K1764" s="101" t="n">
        <v>7785.29</v>
      </c>
      <c r="L1764" s="101" t="n">
        <v>25080.01</v>
      </c>
      <c r="M1764" s="101" t="n">
        <v>6398.215</v>
      </c>
      <c r="N1764" s="101" t="n">
        <v>14894.79</v>
      </c>
      <c r="O1764" s="101" t="n">
        <v>-2940.49</v>
      </c>
      <c r="P1764" s="101" t="n">
        <v>-23883.01</v>
      </c>
      <c r="Q1764" s="101" t="n">
        <v>2730.06</v>
      </c>
      <c r="R1764" s="101"/>
      <c r="S1764" s="101"/>
      <c r="T1764" s="101"/>
      <c r="U1764" s="101"/>
      <c r="V1764" s="101"/>
      <c r="W1764" s="101"/>
      <c r="X1764" s="101"/>
      <c r="Y1764" s="101"/>
      <c r="Z1764" s="101"/>
      <c r="AA1764" s="101"/>
    </row>
    <row r="1765" customFormat="false" ht="15.75" hidden="false" customHeight="true" outlineLevel="0" collapsed="false">
      <c r="A1765" s="101"/>
      <c r="B1765" s="101" t="n">
        <v>34</v>
      </c>
      <c r="C1765" s="101" t="n">
        <v>89</v>
      </c>
      <c r="D1765" s="101" t="n">
        <v>55</v>
      </c>
      <c r="E1765" s="101" t="n">
        <v>144</v>
      </c>
      <c r="F1765" s="101" t="s">
        <v>276</v>
      </c>
      <c r="G1765" s="101" t="str">
        <f aca="false">E1765&amp;""&amp;F1765</f>
        <v>144Cs</v>
      </c>
      <c r="H1765" s="101" t="n">
        <v>-63270.507</v>
      </c>
      <c r="I1765" s="101" t="n">
        <v>3668.16</v>
      </c>
      <c r="J1765" s="101" t="n">
        <v>10356.6</v>
      </c>
      <c r="K1765" s="101" t="n">
        <v>8895.31</v>
      </c>
      <c r="L1765" s="101" t="n">
        <v>23078.46</v>
      </c>
      <c r="M1765" s="101" t="n">
        <v>8496.573</v>
      </c>
      <c r="N1765" s="101" t="n">
        <v>11579.14</v>
      </c>
      <c r="O1765" s="101" t="n">
        <v>-2099.53</v>
      </c>
      <c r="P1765" s="101" t="n">
        <v>-19933.01</v>
      </c>
      <c r="Q1765" s="101" t="n">
        <v>2595.24</v>
      </c>
      <c r="R1765" s="101"/>
      <c r="S1765" s="101"/>
      <c r="T1765" s="101"/>
      <c r="U1765" s="101"/>
      <c r="V1765" s="101"/>
      <c r="W1765" s="101"/>
      <c r="X1765" s="101"/>
      <c r="Y1765" s="101"/>
      <c r="Z1765" s="101"/>
      <c r="AA1765" s="101"/>
    </row>
    <row r="1766" customFormat="false" ht="15.75" hidden="false" customHeight="true" outlineLevel="0" collapsed="false">
      <c r="A1766" s="101"/>
      <c r="B1766" s="101" t="n">
        <v>32</v>
      </c>
      <c r="C1766" s="101" t="n">
        <v>88</v>
      </c>
      <c r="D1766" s="101" t="n">
        <v>56</v>
      </c>
      <c r="E1766" s="101" t="n">
        <v>144</v>
      </c>
      <c r="F1766" s="101" t="s">
        <v>277</v>
      </c>
      <c r="G1766" s="101" t="str">
        <f aca="false">E1766&amp;""&amp;F1766</f>
        <v>144Ba</v>
      </c>
      <c r="H1766" s="101" t="n">
        <v>-71767.08</v>
      </c>
      <c r="I1766" s="101" t="n">
        <v>5901.33</v>
      </c>
      <c r="J1766" s="101" t="n">
        <v>11382.38</v>
      </c>
      <c r="K1766" s="101" t="n">
        <v>10066.98</v>
      </c>
      <c r="L1766" s="101" t="n">
        <v>21115.38</v>
      </c>
      <c r="M1766" s="101" t="n">
        <v>3082.572</v>
      </c>
      <c r="N1766" s="101" t="n">
        <v>8664.69</v>
      </c>
      <c r="O1766" s="101" t="n">
        <v>-1205.55</v>
      </c>
      <c r="P1766" s="101" t="n">
        <v>-18853.18</v>
      </c>
      <c r="Q1766" s="101" t="n">
        <v>-1666.97</v>
      </c>
      <c r="R1766" s="101"/>
      <c r="S1766" s="101"/>
      <c r="T1766" s="101"/>
      <c r="U1766" s="101"/>
      <c r="V1766" s="101"/>
      <c r="W1766" s="101"/>
      <c r="X1766" s="101"/>
      <c r="Y1766" s="101"/>
      <c r="Z1766" s="101"/>
      <c r="AA1766" s="101"/>
    </row>
    <row r="1767" customFormat="false" ht="15.75" hidden="false" customHeight="true" outlineLevel="0" collapsed="false">
      <c r="A1767" s="101"/>
      <c r="B1767" s="101" t="n">
        <v>30</v>
      </c>
      <c r="C1767" s="101" t="n">
        <v>87</v>
      </c>
      <c r="D1767" s="101" t="n">
        <v>57</v>
      </c>
      <c r="E1767" s="101" t="n">
        <v>144</v>
      </c>
      <c r="F1767" s="101" t="s">
        <v>278</v>
      </c>
      <c r="G1767" s="101" t="str">
        <f aca="false">E1767&amp;""&amp;F1767</f>
        <v>144La</v>
      </c>
      <c r="H1767" s="101" t="n">
        <v>-74849.652</v>
      </c>
      <c r="I1767" s="101" t="n">
        <v>4749.54</v>
      </c>
      <c r="J1767" s="101" t="n">
        <v>8201.56</v>
      </c>
      <c r="K1767" s="101" t="n">
        <v>10968.47</v>
      </c>
      <c r="L1767" s="101" t="n">
        <v>18909.76</v>
      </c>
      <c r="M1767" s="101" t="n">
        <v>5582.117</v>
      </c>
      <c r="N1767" s="101" t="n">
        <v>5900.76</v>
      </c>
      <c r="O1767" s="101" t="n">
        <v>-224.24</v>
      </c>
      <c r="P1767" s="101" t="n">
        <v>-14464.96</v>
      </c>
      <c r="Q1767" s="101" t="n">
        <v>-1314.75</v>
      </c>
      <c r="R1767" s="101"/>
      <c r="S1767" s="101"/>
      <c r="T1767" s="101"/>
      <c r="U1767" s="101"/>
      <c r="V1767" s="101"/>
      <c r="W1767" s="101"/>
      <c r="X1767" s="101"/>
      <c r="Y1767" s="101"/>
      <c r="Z1767" s="101"/>
      <c r="AA1767" s="101"/>
    </row>
    <row r="1768" customFormat="false" ht="15.75" hidden="false" customHeight="true" outlineLevel="0" collapsed="false">
      <c r="A1768" s="101"/>
      <c r="B1768" s="101" t="n">
        <v>28</v>
      </c>
      <c r="C1768" s="101" t="n">
        <v>86</v>
      </c>
      <c r="D1768" s="101" t="n">
        <v>58</v>
      </c>
      <c r="E1768" s="101" t="n">
        <v>144</v>
      </c>
      <c r="F1768" s="101" t="s">
        <v>279</v>
      </c>
      <c r="G1768" s="101" t="str">
        <f aca="false">E1768&amp;""&amp;F1768</f>
        <v>144Ce</v>
      </c>
      <c r="H1768" s="101" t="n">
        <v>-80431.769</v>
      </c>
      <c r="I1768" s="101" t="n">
        <v>6896.87</v>
      </c>
      <c r="J1768" s="101" t="n">
        <v>9549.31</v>
      </c>
      <c r="K1768" s="101" t="n">
        <v>12041.67</v>
      </c>
      <c r="L1768" s="101" t="n">
        <v>17166.98</v>
      </c>
      <c r="M1768" s="101" t="n">
        <v>318.646</v>
      </c>
      <c r="N1768" s="101" t="n">
        <v>3316.09</v>
      </c>
      <c r="O1768" s="101" t="n">
        <v>413.54</v>
      </c>
      <c r="P1768" s="101" t="n">
        <v>-13783.68</v>
      </c>
      <c r="Q1768" s="101" t="n">
        <v>-5435.06</v>
      </c>
      <c r="R1768" s="101"/>
      <c r="S1768" s="101"/>
      <c r="T1768" s="101"/>
      <c r="U1768" s="101"/>
      <c r="V1768" s="101"/>
      <c r="W1768" s="101"/>
      <c r="X1768" s="101"/>
      <c r="Y1768" s="101"/>
      <c r="Z1768" s="101"/>
      <c r="AA1768" s="101"/>
    </row>
    <row r="1769" customFormat="false" ht="15.75" hidden="false" customHeight="true" outlineLevel="0" collapsed="false">
      <c r="A1769" s="101"/>
      <c r="B1769" s="101" t="n">
        <v>26</v>
      </c>
      <c r="C1769" s="101" t="n">
        <v>85</v>
      </c>
      <c r="D1769" s="101" t="n">
        <v>59</v>
      </c>
      <c r="E1769" s="101" t="n">
        <v>144</v>
      </c>
      <c r="F1769" s="101" t="s">
        <v>280</v>
      </c>
      <c r="G1769" s="101" t="str">
        <f aca="false">E1769&amp;""&amp;F1769</f>
        <v>144Pr</v>
      </c>
      <c r="H1769" s="101" t="n">
        <v>-80750.415</v>
      </c>
      <c r="I1769" s="101" t="n">
        <v>5753.7</v>
      </c>
      <c r="J1769" s="101" t="n">
        <v>6433.17</v>
      </c>
      <c r="K1769" s="101" t="n">
        <v>13104.8</v>
      </c>
      <c r="L1769" s="101" t="n">
        <v>15304.54</v>
      </c>
      <c r="M1769" s="101" t="n">
        <v>2997.44</v>
      </c>
      <c r="N1769" s="101" t="n">
        <v>665.52</v>
      </c>
      <c r="O1769" s="101" t="n">
        <v>1142.91</v>
      </c>
      <c r="P1769" s="101" t="n">
        <v>-9867.95</v>
      </c>
      <c r="Q1769" s="101" t="n">
        <v>-4819.59</v>
      </c>
      <c r="R1769" s="101"/>
      <c r="S1769" s="101"/>
      <c r="T1769" s="101"/>
      <c r="U1769" s="101"/>
      <c r="V1769" s="101"/>
      <c r="W1769" s="101"/>
      <c r="X1769" s="101"/>
      <c r="Y1769" s="101"/>
      <c r="Z1769" s="101"/>
      <c r="AA1769" s="101"/>
    </row>
    <row r="1770" customFormat="false" ht="15.75" hidden="false" customHeight="true" outlineLevel="0" collapsed="false">
      <c r="A1770" s="101"/>
      <c r="B1770" s="101" t="n">
        <v>24</v>
      </c>
      <c r="C1770" s="101" t="n">
        <v>84</v>
      </c>
      <c r="D1770" s="101" t="n">
        <v>60</v>
      </c>
      <c r="E1770" s="101" t="n">
        <v>144</v>
      </c>
      <c r="F1770" s="101" t="s">
        <v>281</v>
      </c>
      <c r="G1770" s="101" t="str">
        <f aca="false">E1770&amp;""&amp;F1770</f>
        <v>144Nd</v>
      </c>
      <c r="H1770" s="101" t="n">
        <v>-83747.855</v>
      </c>
      <c r="I1770" s="101" t="n">
        <v>7817.03</v>
      </c>
      <c r="J1770" s="101" t="n">
        <v>7968.79</v>
      </c>
      <c r="K1770" s="101" t="n">
        <v>13940.6</v>
      </c>
      <c r="L1770" s="101" t="n">
        <v>13793.06</v>
      </c>
      <c r="M1770" s="101" t="n">
        <v>-2331.923</v>
      </c>
      <c r="N1770" s="101" t="n">
        <v>-1782.41</v>
      </c>
      <c r="O1770" s="101" t="n">
        <v>1906.41</v>
      </c>
      <c r="P1770" s="101" t="n">
        <v>-9430.61</v>
      </c>
      <c r="Q1770" s="101" t="n">
        <v>-8858.7</v>
      </c>
      <c r="R1770" s="101"/>
      <c r="S1770" s="101"/>
      <c r="T1770" s="101"/>
      <c r="U1770" s="101"/>
      <c r="V1770" s="101"/>
      <c r="W1770" s="101"/>
      <c r="X1770" s="101"/>
      <c r="Y1770" s="101"/>
      <c r="Z1770" s="101"/>
      <c r="AA1770" s="101"/>
    </row>
    <row r="1771" customFormat="false" ht="15.75" hidden="false" customHeight="true" outlineLevel="0" collapsed="false">
      <c r="A1771" s="101"/>
      <c r="B1771" s="101" t="n">
        <v>22</v>
      </c>
      <c r="C1771" s="101" t="n">
        <v>83</v>
      </c>
      <c r="D1771" s="101" t="n">
        <v>61</v>
      </c>
      <c r="E1771" s="101" t="n">
        <v>144</v>
      </c>
      <c r="F1771" s="101" t="s">
        <v>282</v>
      </c>
      <c r="G1771" s="101" t="str">
        <f aca="false">E1771&amp;""&amp;F1771</f>
        <v>144Pm</v>
      </c>
      <c r="H1771" s="101" t="n">
        <v>-81415.932</v>
      </c>
      <c r="I1771" s="101" t="n">
        <v>6526.77</v>
      </c>
      <c r="J1771" s="101" t="n">
        <v>4702.76</v>
      </c>
      <c r="K1771" s="101" t="n">
        <v>16416.51</v>
      </c>
      <c r="L1771" s="101" t="n">
        <v>12205.62</v>
      </c>
      <c r="M1771" s="101" t="n">
        <v>549.516</v>
      </c>
      <c r="N1771" s="101" t="n">
        <v>-5796.83</v>
      </c>
      <c r="O1771" s="101" t="n">
        <v>850.33</v>
      </c>
      <c r="P1771" s="101" t="n">
        <v>-5636.87</v>
      </c>
      <c r="Q1771" s="101" t="n">
        <v>-9970.55</v>
      </c>
      <c r="R1771" s="101"/>
      <c r="S1771" s="101"/>
      <c r="T1771" s="101"/>
      <c r="U1771" s="101"/>
      <c r="V1771" s="101"/>
      <c r="W1771" s="101"/>
      <c r="X1771" s="101"/>
      <c r="Y1771" s="101"/>
      <c r="Z1771" s="101"/>
      <c r="AA1771" s="101"/>
    </row>
    <row r="1772" customFormat="false" ht="15.75" hidden="false" customHeight="true" outlineLevel="0" collapsed="false">
      <c r="A1772" s="101"/>
      <c r="B1772" s="101" t="n">
        <v>20</v>
      </c>
      <c r="C1772" s="101" t="n">
        <v>82</v>
      </c>
      <c r="D1772" s="101" t="n">
        <v>62</v>
      </c>
      <c r="E1772" s="101" t="n">
        <v>144</v>
      </c>
      <c r="F1772" s="101" t="s">
        <v>283</v>
      </c>
      <c r="G1772" s="101" t="str">
        <f aca="false">E1772&amp;""&amp;F1772</f>
        <v>144Sm</v>
      </c>
      <c r="H1772" s="101" t="n">
        <v>-81965.449</v>
      </c>
      <c r="I1772" s="101" t="n">
        <v>10520.06</v>
      </c>
      <c r="J1772" s="101" t="n">
        <v>6293.94</v>
      </c>
      <c r="K1772" s="101" t="n">
        <v>19121.48</v>
      </c>
      <c r="L1772" s="101" t="n">
        <v>10593.5</v>
      </c>
      <c r="M1772" s="101" t="n">
        <v>-6346.349</v>
      </c>
      <c r="N1772" s="101" t="n">
        <v>-10205.95</v>
      </c>
      <c r="O1772" s="101" t="n">
        <v>-136.59</v>
      </c>
      <c r="P1772" s="101" t="n">
        <v>-5252.28</v>
      </c>
      <c r="Q1772" s="101" t="n">
        <v>-15795.47</v>
      </c>
      <c r="R1772" s="101"/>
      <c r="S1772" s="101"/>
      <c r="T1772" s="101"/>
      <c r="U1772" s="101"/>
      <c r="V1772" s="101"/>
      <c r="W1772" s="101"/>
      <c r="X1772" s="101"/>
      <c r="Y1772" s="101"/>
      <c r="Z1772" s="101"/>
      <c r="AA1772" s="101"/>
    </row>
    <row r="1773" customFormat="false" ht="15.75" hidden="false" customHeight="true" outlineLevel="0" collapsed="false">
      <c r="A1773" s="101"/>
      <c r="B1773" s="101" t="n">
        <v>18</v>
      </c>
      <c r="C1773" s="101" t="n">
        <v>81</v>
      </c>
      <c r="D1773" s="101" t="n">
        <v>63</v>
      </c>
      <c r="E1773" s="101" t="n">
        <v>144</v>
      </c>
      <c r="F1773" s="101" t="s">
        <v>284</v>
      </c>
      <c r="G1773" s="101" t="str">
        <f aca="false">E1773&amp;""&amp;F1773</f>
        <v>144Eu</v>
      </c>
      <c r="H1773" s="101" t="n">
        <v>-75619.099</v>
      </c>
      <c r="I1773" s="101" t="n">
        <v>9449.12</v>
      </c>
      <c r="J1773" s="101" t="n">
        <v>3391.37</v>
      </c>
      <c r="K1773" s="101" t="n">
        <v>20448.13</v>
      </c>
      <c r="L1773" s="101" t="n">
        <v>9054.98</v>
      </c>
      <c r="M1773" s="101" t="n">
        <v>-3859.596</v>
      </c>
      <c r="N1773" s="101" t="n">
        <v>-13250.92</v>
      </c>
      <c r="O1773" s="101" t="n">
        <v>164.56</v>
      </c>
      <c r="P1773" s="101" t="n">
        <v>52.4</v>
      </c>
      <c r="Q1773" s="101" t="n">
        <v>-15459.12</v>
      </c>
      <c r="R1773" s="101"/>
      <c r="S1773" s="101"/>
      <c r="T1773" s="101"/>
      <c r="U1773" s="101"/>
      <c r="V1773" s="101"/>
      <c r="W1773" s="101"/>
      <c r="X1773" s="101"/>
      <c r="Y1773" s="101"/>
      <c r="Z1773" s="101"/>
      <c r="AA1773" s="101"/>
    </row>
    <row r="1774" customFormat="false" ht="15.75" hidden="false" customHeight="true" outlineLevel="0" collapsed="false">
      <c r="A1774" s="101"/>
      <c r="B1774" s="101" t="n">
        <v>16</v>
      </c>
      <c r="C1774" s="101" t="n">
        <v>80</v>
      </c>
      <c r="D1774" s="101" t="n">
        <v>64</v>
      </c>
      <c r="E1774" s="101" t="n">
        <v>144</v>
      </c>
      <c r="F1774" s="101" t="s">
        <v>285</v>
      </c>
      <c r="G1774" s="101" t="str">
        <f aca="false">E1774&amp;""&amp;F1774</f>
        <v>144Gd</v>
      </c>
      <c r="H1774" s="101" t="n">
        <v>-71759.503</v>
      </c>
      <c r="I1774" s="101" t="n">
        <v>11599.52</v>
      </c>
      <c r="J1774" s="101" t="n">
        <v>4807.17</v>
      </c>
      <c r="K1774" s="101" t="n">
        <v>20942.62</v>
      </c>
      <c r="L1774" s="101" t="n">
        <v>7350.84</v>
      </c>
      <c r="M1774" s="101" t="n">
        <v>-9391.323</v>
      </c>
      <c r="N1774" s="101" t="n">
        <v>-15189.42</v>
      </c>
      <c r="O1774" s="101" t="n">
        <v>1271.52</v>
      </c>
      <c r="P1774" s="101" t="n">
        <v>468.23</v>
      </c>
      <c r="Q1774" s="101" t="n">
        <v>-19411.64</v>
      </c>
      <c r="R1774" s="101"/>
      <c r="S1774" s="101"/>
      <c r="T1774" s="101"/>
      <c r="U1774" s="101"/>
      <c r="V1774" s="101"/>
      <c r="W1774" s="101"/>
      <c r="X1774" s="101"/>
      <c r="Y1774" s="101"/>
      <c r="Z1774" s="101"/>
      <c r="AA1774" s="101"/>
    </row>
    <row r="1775" customFormat="false" ht="15.75" hidden="false" customHeight="true" outlineLevel="0" collapsed="false">
      <c r="A1775" s="101"/>
      <c r="B1775" s="101" t="n">
        <v>14</v>
      </c>
      <c r="C1775" s="101" t="n">
        <v>79</v>
      </c>
      <c r="D1775" s="101" t="n">
        <v>65</v>
      </c>
      <c r="E1775" s="101" t="n">
        <v>144</v>
      </c>
      <c r="F1775" s="101" t="s">
        <v>286</v>
      </c>
      <c r="G1775" s="101" t="str">
        <f aca="false">E1775&amp;""&amp;F1775</f>
        <v>144Tb</v>
      </c>
      <c r="H1775" s="101" t="n">
        <v>-62368.181</v>
      </c>
      <c r="I1775" s="101" t="n">
        <v>10020.32</v>
      </c>
      <c r="J1775" s="101" t="n">
        <v>1425.85</v>
      </c>
      <c r="K1775" s="101" t="n">
        <v>21951.3</v>
      </c>
      <c r="L1775" s="101" t="n">
        <v>5632.52</v>
      </c>
      <c r="M1775" s="101" t="n">
        <v>-5798.099</v>
      </c>
      <c r="N1775" s="101" t="n">
        <v>-17758.67</v>
      </c>
      <c r="O1775" s="101" t="n">
        <v>2192.84</v>
      </c>
      <c r="P1775" s="101" t="n">
        <v>4584.15</v>
      </c>
      <c r="Q1775" s="101" t="n">
        <v>-18270.56</v>
      </c>
      <c r="R1775" s="101"/>
      <c r="S1775" s="101"/>
      <c r="T1775" s="101"/>
      <c r="U1775" s="101"/>
      <c r="V1775" s="101"/>
      <c r="W1775" s="101"/>
      <c r="X1775" s="101"/>
      <c r="Y1775" s="101"/>
      <c r="Z1775" s="101"/>
      <c r="AA1775" s="101"/>
    </row>
    <row r="1776" customFormat="false" ht="15.75" hidden="false" customHeight="true" outlineLevel="0" collapsed="false">
      <c r="A1776" s="101"/>
      <c r="B1776" s="101" t="n">
        <v>12</v>
      </c>
      <c r="C1776" s="101" t="n">
        <v>78</v>
      </c>
      <c r="D1776" s="101" t="n">
        <v>66</v>
      </c>
      <c r="E1776" s="101" t="n">
        <v>144</v>
      </c>
      <c r="F1776" s="101" t="s">
        <v>287</v>
      </c>
      <c r="G1776" s="101" t="str">
        <f aca="false">E1776&amp;""&amp;F1776</f>
        <v>144Dy</v>
      </c>
      <c r="H1776" s="101" t="n">
        <v>-56570.082</v>
      </c>
      <c r="I1776" s="101" t="n">
        <v>12472.46</v>
      </c>
      <c r="J1776" s="101" t="n">
        <v>3439.87</v>
      </c>
      <c r="K1776" s="101" t="n">
        <v>22593.01</v>
      </c>
      <c r="L1776" s="101" t="n">
        <v>4188.51</v>
      </c>
      <c r="M1776" s="101" t="n">
        <v>-11960.569</v>
      </c>
      <c r="N1776" s="101" t="n">
        <v>-19962.01</v>
      </c>
      <c r="O1776" s="101" t="n">
        <v>2787.27</v>
      </c>
      <c r="P1776" s="101" t="n">
        <v>4372.25</v>
      </c>
      <c r="Q1776" s="101" t="n">
        <v>-22594.01</v>
      </c>
      <c r="R1776" s="101"/>
      <c r="S1776" s="101"/>
      <c r="T1776" s="101"/>
      <c r="U1776" s="101"/>
      <c r="V1776" s="101"/>
      <c r="W1776" s="101"/>
      <c r="X1776" s="101"/>
      <c r="Y1776" s="101"/>
      <c r="Z1776" s="101"/>
      <c r="AA1776" s="101"/>
    </row>
    <row r="1777" customFormat="false" ht="15.75" hidden="false" customHeight="true" outlineLevel="0" collapsed="false">
      <c r="A1777" s="101"/>
      <c r="B1777" s="101" t="n">
        <v>10</v>
      </c>
      <c r="C1777" s="101" t="n">
        <v>77</v>
      </c>
      <c r="D1777" s="101" t="n">
        <v>67</v>
      </c>
      <c r="E1777" s="101" t="n">
        <v>144</v>
      </c>
      <c r="F1777" s="101" t="s">
        <v>288</v>
      </c>
      <c r="G1777" s="101" t="str">
        <f aca="false">E1777&amp;""&amp;F1777</f>
        <v>144Ho</v>
      </c>
      <c r="H1777" s="101" t="n">
        <v>-44609.513</v>
      </c>
      <c r="I1777" s="101" t="n">
        <v>10633.01</v>
      </c>
      <c r="J1777" s="101" t="n">
        <v>-270.46</v>
      </c>
      <c r="K1777" s="101" t="n">
        <v>23502.01</v>
      </c>
      <c r="L1777" s="101" t="n">
        <v>2627.94</v>
      </c>
      <c r="M1777" s="101" t="n">
        <v>-8002.01</v>
      </c>
      <c r="N1777" s="101" t="n">
        <v>-22517.01</v>
      </c>
      <c r="O1777" s="101" t="n">
        <v>3447.84</v>
      </c>
      <c r="P1777" s="101" t="n">
        <v>8520.7</v>
      </c>
      <c r="Q1777" s="101" t="n">
        <v>-21588.01</v>
      </c>
      <c r="R1777" s="101"/>
      <c r="S1777" s="101"/>
      <c r="T1777" s="101"/>
      <c r="U1777" s="101"/>
      <c r="V1777" s="101"/>
      <c r="W1777" s="101"/>
      <c r="X1777" s="101"/>
      <c r="Y1777" s="101"/>
      <c r="Z1777" s="101"/>
      <c r="AA1777" s="101"/>
    </row>
    <row r="1778" customFormat="false" ht="15.75" hidden="false" customHeight="true" outlineLevel="0" collapsed="false">
      <c r="A1778" s="101"/>
      <c r="B1778" s="101" t="n">
        <v>8</v>
      </c>
      <c r="C1778" s="101" t="n">
        <v>76</v>
      </c>
      <c r="D1778" s="101" t="n">
        <v>68</v>
      </c>
      <c r="E1778" s="101" t="n">
        <v>144</v>
      </c>
      <c r="F1778" s="101" t="s">
        <v>289</v>
      </c>
      <c r="G1778" s="101" t="str">
        <f aca="false">E1778&amp;""&amp;F1778</f>
        <v>144Er</v>
      </c>
      <c r="H1778" s="101" t="n">
        <v>-36608.01</v>
      </c>
      <c r="I1778" s="101" t="n">
        <v>13586.01</v>
      </c>
      <c r="J1778" s="101" t="n">
        <v>1849.01</v>
      </c>
      <c r="K1778" s="101" t="n">
        <v>24899.01</v>
      </c>
      <c r="L1778" s="101" t="n">
        <v>1066.01</v>
      </c>
      <c r="M1778" s="101" t="n">
        <v>-14515.01</v>
      </c>
      <c r="N1778" s="101"/>
      <c r="O1778" s="101" t="n">
        <v>3797.01</v>
      </c>
      <c r="P1778" s="101" t="n">
        <v>8272.01</v>
      </c>
      <c r="Q1778" s="101"/>
      <c r="R1778" s="101"/>
      <c r="S1778" s="101"/>
      <c r="T1778" s="101"/>
      <c r="U1778" s="101"/>
      <c r="V1778" s="101"/>
      <c r="W1778" s="101"/>
      <c r="X1778" s="101"/>
      <c r="Y1778" s="101"/>
      <c r="Z1778" s="101"/>
      <c r="AA1778" s="101"/>
    </row>
    <row r="1779" customFormat="false" ht="15.75" hidden="false" customHeight="true" outlineLevel="0" collapsed="false">
      <c r="A1779" s="101"/>
      <c r="B1779" s="101" t="n">
        <v>6</v>
      </c>
      <c r="C1779" s="101" t="n">
        <v>75</v>
      </c>
      <c r="D1779" s="101" t="n">
        <v>69</v>
      </c>
      <c r="E1779" s="101" t="n">
        <v>144</v>
      </c>
      <c r="F1779" s="101" t="s">
        <v>290</v>
      </c>
      <c r="G1779" s="101" t="str">
        <f aca="false">E1779&amp;""&amp;F1779</f>
        <v>144Tm</v>
      </c>
      <c r="H1779" s="101" t="n">
        <v>-22092.01</v>
      </c>
      <c r="I1779" s="101"/>
      <c r="J1779" s="101" t="n">
        <v>-1712</v>
      </c>
      <c r="K1779" s="101"/>
      <c r="L1779" s="101" t="n">
        <v>-580.01</v>
      </c>
      <c r="M1779" s="101"/>
      <c r="N1779" s="101"/>
      <c r="O1779" s="101" t="n">
        <v>4742.01</v>
      </c>
      <c r="P1779" s="101" t="n">
        <v>12666.01</v>
      </c>
      <c r="Q1779" s="101"/>
      <c r="R1779" s="101"/>
      <c r="S1779" s="101"/>
      <c r="T1779" s="101"/>
      <c r="U1779" s="101"/>
      <c r="V1779" s="101"/>
      <c r="W1779" s="101"/>
      <c r="X1779" s="101"/>
      <c r="Y1779" s="101"/>
      <c r="Z1779" s="101"/>
      <c r="AA1779" s="101"/>
    </row>
    <row r="1780" customFormat="false" ht="15.75" hidden="false" customHeight="true" outlineLevel="0" collapsed="false">
      <c r="A1780" s="101"/>
      <c r="B1780" s="101" t="n">
        <v>39</v>
      </c>
      <c r="C1780" s="101" t="n">
        <v>92</v>
      </c>
      <c r="D1780" s="101" t="n">
        <v>53</v>
      </c>
      <c r="E1780" s="101" t="n">
        <v>145</v>
      </c>
      <c r="F1780" s="101" t="s">
        <v>274</v>
      </c>
      <c r="G1780" s="101" t="str">
        <f aca="false">E1780&amp;""&amp;F1780</f>
        <v>145I</v>
      </c>
      <c r="H1780" s="101" t="n">
        <v>-40939.01</v>
      </c>
      <c r="I1780" s="101" t="n">
        <v>3731.01</v>
      </c>
      <c r="J1780" s="101"/>
      <c r="K1780" s="101" t="n">
        <v>6455.01</v>
      </c>
      <c r="L1780" s="101"/>
      <c r="M1780" s="101" t="n">
        <v>10554.01</v>
      </c>
      <c r="N1780" s="101" t="n">
        <v>19117.01</v>
      </c>
      <c r="O1780" s="101"/>
      <c r="P1780" s="101"/>
      <c r="Q1780" s="101" t="n">
        <v>7862.01</v>
      </c>
      <c r="R1780" s="101"/>
      <c r="S1780" s="101"/>
      <c r="T1780" s="101"/>
      <c r="U1780" s="101"/>
      <c r="V1780" s="101"/>
      <c r="W1780" s="101"/>
      <c r="X1780" s="101"/>
      <c r="Y1780" s="101"/>
      <c r="Z1780" s="101"/>
      <c r="AA1780" s="101"/>
    </row>
    <row r="1781" customFormat="false" ht="15.75" hidden="false" customHeight="true" outlineLevel="0" collapsed="false">
      <c r="A1781" s="101"/>
      <c r="B1781" s="101" t="n">
        <v>37</v>
      </c>
      <c r="C1781" s="101" t="n">
        <v>91</v>
      </c>
      <c r="D1781" s="101" t="n">
        <v>54</v>
      </c>
      <c r="E1781" s="101" t="n">
        <v>145</v>
      </c>
      <c r="F1781" s="101" t="s">
        <v>275</v>
      </c>
      <c r="G1781" s="101" t="str">
        <f aca="false">E1781&amp;""&amp;F1781</f>
        <v>145Xe</v>
      </c>
      <c r="H1781" s="101" t="n">
        <v>-51493.329</v>
      </c>
      <c r="I1781" s="101" t="n">
        <v>2692.35</v>
      </c>
      <c r="J1781" s="101" t="n">
        <v>13502.01</v>
      </c>
      <c r="K1781" s="101" t="n">
        <v>7433.09</v>
      </c>
      <c r="L1781" s="101" t="n">
        <v>25793.01</v>
      </c>
      <c r="M1781" s="101" t="n">
        <v>8562.479</v>
      </c>
      <c r="N1781" s="101" t="n">
        <v>16022.85</v>
      </c>
      <c r="O1781" s="101" t="n">
        <v>-3431.01</v>
      </c>
      <c r="P1781" s="101"/>
      <c r="Q1781" s="101" t="n">
        <v>3705.86</v>
      </c>
      <c r="R1781" s="101"/>
      <c r="S1781" s="101"/>
      <c r="T1781" s="101"/>
      <c r="U1781" s="101"/>
      <c r="V1781" s="101"/>
      <c r="W1781" s="101"/>
      <c r="X1781" s="101"/>
      <c r="Y1781" s="101"/>
      <c r="Z1781" s="101"/>
      <c r="AA1781" s="101"/>
    </row>
    <row r="1782" customFormat="false" ht="15.75" hidden="false" customHeight="true" outlineLevel="0" collapsed="false">
      <c r="A1782" s="101"/>
      <c r="B1782" s="101" t="n">
        <v>35</v>
      </c>
      <c r="C1782" s="101" t="n">
        <v>90</v>
      </c>
      <c r="D1782" s="101" t="n">
        <v>55</v>
      </c>
      <c r="E1782" s="101" t="n">
        <v>145</v>
      </c>
      <c r="F1782" s="101" t="s">
        <v>276</v>
      </c>
      <c r="G1782" s="101" t="str">
        <f aca="false">E1782&amp;""&amp;F1782</f>
        <v>145Cs</v>
      </c>
      <c r="H1782" s="101" t="n">
        <v>-60055.807</v>
      </c>
      <c r="I1782" s="101" t="n">
        <v>4856.62</v>
      </c>
      <c r="J1782" s="101" t="n">
        <v>10472.49</v>
      </c>
      <c r="K1782" s="101" t="n">
        <v>8524.78</v>
      </c>
      <c r="L1782" s="101" t="n">
        <v>24007.01</v>
      </c>
      <c r="M1782" s="101" t="n">
        <v>7460.368</v>
      </c>
      <c r="N1782" s="101" t="n">
        <v>12779.51</v>
      </c>
      <c r="O1782" s="101" t="n">
        <v>-2576.01</v>
      </c>
      <c r="P1782" s="101" t="n">
        <v>-22065.01</v>
      </c>
      <c r="Q1782" s="101" t="n">
        <v>3639.96</v>
      </c>
      <c r="R1782" s="101"/>
      <c r="S1782" s="101"/>
      <c r="T1782" s="101"/>
      <c r="U1782" s="101"/>
      <c r="V1782" s="101"/>
      <c r="W1782" s="101"/>
      <c r="X1782" s="101"/>
      <c r="Y1782" s="101"/>
      <c r="Z1782" s="101"/>
      <c r="AA1782" s="101"/>
    </row>
    <row r="1783" customFormat="false" ht="15.75" hidden="false" customHeight="true" outlineLevel="0" collapsed="false">
      <c r="A1783" s="101"/>
      <c r="B1783" s="101" t="n">
        <v>33</v>
      </c>
      <c r="C1783" s="101" t="n">
        <v>89</v>
      </c>
      <c r="D1783" s="101" t="n">
        <v>56</v>
      </c>
      <c r="E1783" s="101" t="n">
        <v>145</v>
      </c>
      <c r="F1783" s="101" t="s">
        <v>277</v>
      </c>
      <c r="G1783" s="101" t="str">
        <f aca="false">E1783&amp;""&amp;F1783</f>
        <v>145Ba</v>
      </c>
      <c r="H1783" s="101" t="n">
        <v>-67516.176</v>
      </c>
      <c r="I1783" s="101" t="n">
        <v>3820.41</v>
      </c>
      <c r="J1783" s="101" t="n">
        <v>11534.64</v>
      </c>
      <c r="K1783" s="101" t="n">
        <v>9721.75</v>
      </c>
      <c r="L1783" s="101" t="n">
        <v>21891.24</v>
      </c>
      <c r="M1783" s="101" t="n">
        <v>5319.139</v>
      </c>
      <c r="N1783" s="101" t="n">
        <v>9550.77</v>
      </c>
      <c r="O1783" s="101" t="n">
        <v>-1743.79</v>
      </c>
      <c r="P1783" s="101" t="n">
        <v>-17932.85</v>
      </c>
      <c r="Q1783" s="101" t="n">
        <v>-737.84</v>
      </c>
      <c r="R1783" s="101"/>
      <c r="S1783" s="101"/>
      <c r="T1783" s="101"/>
      <c r="U1783" s="101"/>
      <c r="V1783" s="101"/>
      <c r="W1783" s="101"/>
      <c r="X1783" s="101"/>
      <c r="Y1783" s="101"/>
      <c r="Z1783" s="101"/>
      <c r="AA1783" s="101"/>
    </row>
    <row r="1784" customFormat="false" ht="15.75" hidden="false" customHeight="true" outlineLevel="0" collapsed="false">
      <c r="A1784" s="101"/>
      <c r="B1784" s="101" t="n">
        <v>31</v>
      </c>
      <c r="C1784" s="101" t="n">
        <v>88</v>
      </c>
      <c r="D1784" s="101" t="n">
        <v>57</v>
      </c>
      <c r="E1784" s="101" t="n">
        <v>145</v>
      </c>
      <c r="F1784" s="101" t="s">
        <v>278</v>
      </c>
      <c r="G1784" s="101" t="str">
        <f aca="false">E1784&amp;""&amp;F1784</f>
        <v>145La</v>
      </c>
      <c r="H1784" s="101" t="n">
        <v>-72835.315</v>
      </c>
      <c r="I1784" s="101" t="n">
        <v>6056.98</v>
      </c>
      <c r="J1784" s="101" t="n">
        <v>8357.21</v>
      </c>
      <c r="K1784" s="101" t="n">
        <v>10806.52</v>
      </c>
      <c r="L1784" s="101" t="n">
        <v>19739.59</v>
      </c>
      <c r="M1784" s="101" t="n">
        <v>4231.629</v>
      </c>
      <c r="N1784" s="101" t="n">
        <v>6790.51</v>
      </c>
      <c r="O1784" s="101" t="n">
        <v>-783.09</v>
      </c>
      <c r="P1784" s="101" t="n">
        <v>-16853.78</v>
      </c>
      <c r="Q1784" s="101" t="n">
        <v>-474.86</v>
      </c>
      <c r="R1784" s="101"/>
      <c r="S1784" s="101"/>
      <c r="T1784" s="101"/>
      <c r="U1784" s="101"/>
      <c r="V1784" s="101"/>
      <c r="W1784" s="101"/>
      <c r="X1784" s="101"/>
      <c r="Y1784" s="101"/>
      <c r="Z1784" s="101"/>
      <c r="AA1784" s="101"/>
    </row>
    <row r="1785" customFormat="false" ht="15.75" hidden="false" customHeight="true" outlineLevel="0" collapsed="false">
      <c r="A1785" s="101"/>
      <c r="B1785" s="101" t="n">
        <v>29</v>
      </c>
      <c r="C1785" s="101" t="n">
        <v>87</v>
      </c>
      <c r="D1785" s="101" t="n">
        <v>58</v>
      </c>
      <c r="E1785" s="101" t="n">
        <v>145</v>
      </c>
      <c r="F1785" s="101" t="s">
        <v>279</v>
      </c>
      <c r="G1785" s="101" t="str">
        <f aca="false">E1785&amp;""&amp;F1785</f>
        <v>145Ce</v>
      </c>
      <c r="H1785" s="101" t="n">
        <v>-77066.944</v>
      </c>
      <c r="I1785" s="101" t="n">
        <v>4706.49</v>
      </c>
      <c r="J1785" s="101" t="n">
        <v>9506.26</v>
      </c>
      <c r="K1785" s="101" t="n">
        <v>11603.36</v>
      </c>
      <c r="L1785" s="101" t="n">
        <v>17707.82</v>
      </c>
      <c r="M1785" s="101" t="n">
        <v>2558.881</v>
      </c>
      <c r="N1785" s="101" t="n">
        <v>4364.89</v>
      </c>
      <c r="O1785" s="101" t="n">
        <v>240.92</v>
      </c>
      <c r="P1785" s="101" t="n">
        <v>-12588.83</v>
      </c>
      <c r="Q1785" s="101" t="n">
        <v>-4387.85</v>
      </c>
      <c r="R1785" s="101"/>
      <c r="S1785" s="101"/>
      <c r="T1785" s="101"/>
      <c r="U1785" s="101"/>
      <c r="V1785" s="101"/>
      <c r="W1785" s="101"/>
      <c r="X1785" s="101"/>
      <c r="Y1785" s="101"/>
      <c r="Z1785" s="101"/>
      <c r="AA1785" s="101"/>
    </row>
    <row r="1786" customFormat="false" ht="15.75" hidden="false" customHeight="true" outlineLevel="0" collapsed="false">
      <c r="A1786" s="101"/>
      <c r="B1786" s="101" t="n">
        <v>27</v>
      </c>
      <c r="C1786" s="101" t="n">
        <v>86</v>
      </c>
      <c r="D1786" s="101" t="n">
        <v>59</v>
      </c>
      <c r="E1786" s="101" t="n">
        <v>145</v>
      </c>
      <c r="F1786" s="101" t="s">
        <v>280</v>
      </c>
      <c r="G1786" s="101" t="str">
        <f aca="false">E1786&amp;""&amp;F1786</f>
        <v>145Pr</v>
      </c>
      <c r="H1786" s="101" t="n">
        <v>-79625.824</v>
      </c>
      <c r="I1786" s="101" t="n">
        <v>6946.73</v>
      </c>
      <c r="J1786" s="101" t="n">
        <v>6483.03</v>
      </c>
      <c r="K1786" s="101" t="n">
        <v>12700.43</v>
      </c>
      <c r="L1786" s="101" t="n">
        <v>16032.34</v>
      </c>
      <c r="M1786" s="101" t="n">
        <v>1806.013</v>
      </c>
      <c r="N1786" s="101" t="n">
        <v>1641.5</v>
      </c>
      <c r="O1786" s="101" t="n">
        <v>883.87</v>
      </c>
      <c r="P1786" s="101" t="n">
        <v>-12065.14</v>
      </c>
      <c r="Q1786" s="101" t="n">
        <v>-3949.29</v>
      </c>
      <c r="R1786" s="101"/>
      <c r="S1786" s="101"/>
      <c r="T1786" s="101"/>
      <c r="U1786" s="101"/>
      <c r="V1786" s="101"/>
      <c r="W1786" s="101"/>
      <c r="X1786" s="101"/>
      <c r="Y1786" s="101"/>
      <c r="Z1786" s="101"/>
      <c r="AA1786" s="101"/>
    </row>
    <row r="1787" customFormat="false" ht="15.75" hidden="false" customHeight="true" outlineLevel="0" collapsed="false">
      <c r="A1787" s="101"/>
      <c r="B1787" s="101" t="n">
        <v>25</v>
      </c>
      <c r="C1787" s="101" t="n">
        <v>85</v>
      </c>
      <c r="D1787" s="101" t="n">
        <v>60</v>
      </c>
      <c r="E1787" s="101" t="n">
        <v>145</v>
      </c>
      <c r="F1787" s="101" t="s">
        <v>281</v>
      </c>
      <c r="G1787" s="101" t="str">
        <f aca="false">E1787&amp;""&amp;F1787</f>
        <v>145Nd</v>
      </c>
      <c r="H1787" s="101" t="n">
        <v>-81431.837</v>
      </c>
      <c r="I1787" s="101" t="n">
        <v>5755.3</v>
      </c>
      <c r="J1787" s="101" t="n">
        <v>7970.39</v>
      </c>
      <c r="K1787" s="101" t="n">
        <v>13572.33</v>
      </c>
      <c r="L1787" s="101" t="n">
        <v>14403.56</v>
      </c>
      <c r="M1787" s="101" t="n">
        <v>-164.515</v>
      </c>
      <c r="N1787" s="101" t="n">
        <v>-780.61</v>
      </c>
      <c r="O1787" s="101" t="n">
        <v>1579.25</v>
      </c>
      <c r="P1787" s="101" t="n">
        <v>-8289.04</v>
      </c>
      <c r="Q1787" s="101" t="n">
        <v>-8087.22</v>
      </c>
      <c r="R1787" s="101"/>
      <c r="S1787" s="101"/>
      <c r="T1787" s="101"/>
      <c r="U1787" s="101"/>
      <c r="V1787" s="101"/>
      <c r="W1787" s="101"/>
      <c r="X1787" s="101"/>
      <c r="Y1787" s="101"/>
      <c r="Z1787" s="101"/>
      <c r="AA1787" s="101"/>
    </row>
    <row r="1788" customFormat="false" ht="15.75" hidden="false" customHeight="true" outlineLevel="0" collapsed="false">
      <c r="A1788" s="101"/>
      <c r="B1788" s="101" t="n">
        <v>23</v>
      </c>
      <c r="C1788" s="101" t="n">
        <v>84</v>
      </c>
      <c r="D1788" s="101" t="n">
        <v>61</v>
      </c>
      <c r="E1788" s="101" t="n">
        <v>145</v>
      </c>
      <c r="F1788" s="101" t="s">
        <v>282</v>
      </c>
      <c r="G1788" s="101" t="str">
        <f aca="false">E1788&amp;""&amp;F1788</f>
        <v>145Pm</v>
      </c>
      <c r="H1788" s="101" t="n">
        <v>-81267.322</v>
      </c>
      <c r="I1788" s="101" t="n">
        <v>7922.71</v>
      </c>
      <c r="J1788" s="101" t="n">
        <v>4808.44</v>
      </c>
      <c r="K1788" s="101" t="n">
        <v>14449.48</v>
      </c>
      <c r="L1788" s="101" t="n">
        <v>12777.23</v>
      </c>
      <c r="M1788" s="101" t="n">
        <v>-616.093</v>
      </c>
      <c r="N1788" s="101" t="n">
        <v>-3275.78</v>
      </c>
      <c r="O1788" s="101" t="n">
        <v>2324.18</v>
      </c>
      <c r="P1788" s="101" t="n">
        <v>-7805.88</v>
      </c>
      <c r="Q1788" s="101" t="n">
        <v>-7373.19</v>
      </c>
      <c r="R1788" s="101"/>
      <c r="S1788" s="101"/>
      <c r="T1788" s="101"/>
      <c r="U1788" s="101"/>
      <c r="V1788" s="101"/>
      <c r="W1788" s="101"/>
      <c r="X1788" s="101"/>
      <c r="Y1788" s="101"/>
      <c r="Z1788" s="101"/>
      <c r="AA1788" s="101"/>
    </row>
    <row r="1789" customFormat="false" ht="15.75" hidden="false" customHeight="true" outlineLevel="0" collapsed="false">
      <c r="A1789" s="101"/>
      <c r="B1789" s="101" t="n">
        <v>21</v>
      </c>
      <c r="C1789" s="101" t="n">
        <v>83</v>
      </c>
      <c r="D1789" s="101" t="n">
        <v>62</v>
      </c>
      <c r="E1789" s="101" t="n">
        <v>145</v>
      </c>
      <c r="F1789" s="101" t="s">
        <v>283</v>
      </c>
      <c r="G1789" s="101" t="str">
        <f aca="false">E1789&amp;""&amp;F1789</f>
        <v>145Sm</v>
      </c>
      <c r="H1789" s="101" t="n">
        <v>-80651.229</v>
      </c>
      <c r="I1789" s="101" t="n">
        <v>6757.1</v>
      </c>
      <c r="J1789" s="101" t="n">
        <v>6524.27</v>
      </c>
      <c r="K1789" s="101" t="n">
        <v>17277.16</v>
      </c>
      <c r="L1789" s="101" t="n">
        <v>11227.03</v>
      </c>
      <c r="M1789" s="101" t="n">
        <v>-2659.686</v>
      </c>
      <c r="N1789" s="101" t="n">
        <v>-7727.19</v>
      </c>
      <c r="O1789" s="101" t="n">
        <v>1117.26</v>
      </c>
      <c r="P1789" s="101" t="n">
        <v>-4192.34</v>
      </c>
      <c r="Q1789" s="101" t="n">
        <v>-13103.45</v>
      </c>
      <c r="R1789" s="101"/>
      <c r="S1789" s="101"/>
      <c r="T1789" s="101"/>
      <c r="U1789" s="101"/>
      <c r="V1789" s="101"/>
      <c r="W1789" s="101"/>
      <c r="X1789" s="101"/>
      <c r="Y1789" s="101"/>
      <c r="Z1789" s="101"/>
      <c r="AA1789" s="101"/>
    </row>
    <row r="1790" customFormat="false" ht="15.75" hidden="false" customHeight="true" outlineLevel="0" collapsed="false">
      <c r="A1790" s="101"/>
      <c r="B1790" s="101" t="n">
        <v>19</v>
      </c>
      <c r="C1790" s="101" t="n">
        <v>82</v>
      </c>
      <c r="D1790" s="101" t="n">
        <v>63</v>
      </c>
      <c r="E1790" s="101" t="n">
        <v>145</v>
      </c>
      <c r="F1790" s="101" t="s">
        <v>284</v>
      </c>
      <c r="G1790" s="101" t="str">
        <f aca="false">E1790&amp;""&amp;F1790</f>
        <v>145Eu</v>
      </c>
      <c r="H1790" s="101" t="n">
        <v>-77991.543</v>
      </c>
      <c r="I1790" s="101" t="n">
        <v>10443.76</v>
      </c>
      <c r="J1790" s="101" t="n">
        <v>3315.07</v>
      </c>
      <c r="K1790" s="101" t="n">
        <v>19892.88</v>
      </c>
      <c r="L1790" s="101" t="n">
        <v>9609.01</v>
      </c>
      <c r="M1790" s="101" t="n">
        <v>-5067.506</v>
      </c>
      <c r="N1790" s="101" t="n">
        <v>-11689.61</v>
      </c>
      <c r="O1790" s="101" t="n">
        <v>106.46</v>
      </c>
      <c r="P1790" s="101" t="n">
        <v>-3864.58</v>
      </c>
      <c r="Q1790" s="101" t="n">
        <v>-14303.36</v>
      </c>
      <c r="R1790" s="101"/>
      <c r="S1790" s="101"/>
      <c r="T1790" s="101"/>
      <c r="U1790" s="101"/>
      <c r="V1790" s="101"/>
      <c r="W1790" s="101"/>
      <c r="X1790" s="101"/>
      <c r="Y1790" s="101"/>
      <c r="Z1790" s="101"/>
      <c r="AA1790" s="101"/>
    </row>
    <row r="1791" customFormat="false" ht="15.75" hidden="false" customHeight="true" outlineLevel="0" collapsed="false">
      <c r="A1791" s="101"/>
      <c r="B1791" s="101" t="n">
        <v>17</v>
      </c>
      <c r="C1791" s="101" t="n">
        <v>81</v>
      </c>
      <c r="D1791" s="101" t="n">
        <v>64</v>
      </c>
      <c r="E1791" s="101" t="n">
        <v>145</v>
      </c>
      <c r="F1791" s="101" t="s">
        <v>285</v>
      </c>
      <c r="G1791" s="101" t="str">
        <f aca="false">E1791&amp;""&amp;F1791</f>
        <v>145Gd</v>
      </c>
      <c r="H1791" s="101" t="n">
        <v>-72924.037</v>
      </c>
      <c r="I1791" s="101" t="n">
        <v>9235.85</v>
      </c>
      <c r="J1791" s="101" t="n">
        <v>4593.91</v>
      </c>
      <c r="K1791" s="101" t="n">
        <v>20835.37</v>
      </c>
      <c r="L1791" s="101" t="n">
        <v>7985.28</v>
      </c>
      <c r="M1791" s="101" t="n">
        <v>-6622.108</v>
      </c>
      <c r="N1791" s="101" t="n">
        <v>-14681.44</v>
      </c>
      <c r="O1791" s="101" t="n">
        <v>584.91</v>
      </c>
      <c r="P1791" s="101" t="n">
        <v>1752.44</v>
      </c>
      <c r="Q1791" s="101" t="n">
        <v>-18627.17</v>
      </c>
      <c r="R1791" s="101"/>
      <c r="S1791" s="101"/>
      <c r="T1791" s="101"/>
      <c r="U1791" s="101"/>
      <c r="V1791" s="101"/>
      <c r="W1791" s="101"/>
      <c r="X1791" s="101"/>
      <c r="Y1791" s="101"/>
      <c r="Z1791" s="101"/>
      <c r="AA1791" s="101"/>
    </row>
    <row r="1792" customFormat="false" ht="15.75" hidden="false" customHeight="true" outlineLevel="0" collapsed="false">
      <c r="A1792" s="101"/>
      <c r="B1792" s="101" t="n">
        <v>15</v>
      </c>
      <c r="C1792" s="101" t="n">
        <v>80</v>
      </c>
      <c r="D1792" s="101" t="n">
        <v>65</v>
      </c>
      <c r="E1792" s="101" t="n">
        <v>145</v>
      </c>
      <c r="F1792" s="101" t="s">
        <v>286</v>
      </c>
      <c r="G1792" s="101" t="str">
        <f aca="false">E1792&amp;""&amp;F1792</f>
        <v>145Tb</v>
      </c>
      <c r="H1792" s="101" t="n">
        <v>-66301.929</v>
      </c>
      <c r="I1792" s="101" t="n">
        <v>12005.07</v>
      </c>
      <c r="J1792" s="101" t="n">
        <v>1831.4</v>
      </c>
      <c r="K1792" s="101" t="n">
        <v>22025.38</v>
      </c>
      <c r="L1792" s="101" t="n">
        <v>6638.57</v>
      </c>
      <c r="M1792" s="101" t="n">
        <v>-8059.331</v>
      </c>
      <c r="N1792" s="101" t="n">
        <v>-17181.82</v>
      </c>
      <c r="O1792" s="101" t="n">
        <v>1198.78</v>
      </c>
      <c r="P1792" s="101" t="n">
        <v>2028.2</v>
      </c>
      <c r="Q1792" s="101" t="n">
        <v>-17803.16</v>
      </c>
      <c r="R1792" s="101"/>
      <c r="S1792" s="101"/>
      <c r="T1792" s="101"/>
      <c r="U1792" s="101"/>
      <c r="V1792" s="101"/>
      <c r="W1792" s="101"/>
      <c r="X1792" s="101"/>
      <c r="Y1792" s="101"/>
      <c r="Z1792" s="101"/>
      <c r="AA1792" s="101"/>
    </row>
    <row r="1793" customFormat="false" ht="15.75" hidden="false" customHeight="true" outlineLevel="0" collapsed="false">
      <c r="A1793" s="101"/>
      <c r="B1793" s="101" t="n">
        <v>13</v>
      </c>
      <c r="C1793" s="101" t="n">
        <v>79</v>
      </c>
      <c r="D1793" s="101" t="n">
        <v>66</v>
      </c>
      <c r="E1793" s="101" t="n">
        <v>145</v>
      </c>
      <c r="F1793" s="101" t="s">
        <v>287</v>
      </c>
      <c r="G1793" s="101" t="str">
        <f aca="false">E1793&amp;""&amp;F1793</f>
        <v>145Dy</v>
      </c>
      <c r="H1793" s="101" t="n">
        <v>-58242.598</v>
      </c>
      <c r="I1793" s="101" t="n">
        <v>9743.83</v>
      </c>
      <c r="J1793" s="101" t="n">
        <v>3163.39</v>
      </c>
      <c r="K1793" s="101" t="n">
        <v>22216.29</v>
      </c>
      <c r="L1793" s="101" t="n">
        <v>4589.24</v>
      </c>
      <c r="M1793" s="101" t="n">
        <v>-9122.493</v>
      </c>
      <c r="N1793" s="101" t="n">
        <v>-19166.01</v>
      </c>
      <c r="O1793" s="101" t="n">
        <v>2556.71</v>
      </c>
      <c r="P1793" s="101" t="n">
        <v>6227.93</v>
      </c>
      <c r="Q1793" s="101" t="n">
        <v>-21704.4</v>
      </c>
      <c r="R1793" s="101"/>
      <c r="S1793" s="101"/>
      <c r="T1793" s="101"/>
      <c r="U1793" s="101"/>
      <c r="V1793" s="101"/>
      <c r="W1793" s="101"/>
      <c r="X1793" s="101"/>
      <c r="Y1793" s="101"/>
      <c r="Z1793" s="101"/>
      <c r="AA1793" s="101"/>
    </row>
    <row r="1794" customFormat="false" ht="15.75" hidden="false" customHeight="true" outlineLevel="0" collapsed="false">
      <c r="A1794" s="101"/>
      <c r="B1794" s="101" t="n">
        <v>11</v>
      </c>
      <c r="C1794" s="101" t="n">
        <v>78</v>
      </c>
      <c r="D1794" s="101" t="n">
        <v>67</v>
      </c>
      <c r="E1794" s="101" t="n">
        <v>145</v>
      </c>
      <c r="F1794" s="101" t="s">
        <v>288</v>
      </c>
      <c r="G1794" s="101" t="str">
        <f aca="false">E1794&amp;""&amp;F1794</f>
        <v>145Ho</v>
      </c>
      <c r="H1794" s="101" t="n">
        <v>-49120.105</v>
      </c>
      <c r="I1794" s="101" t="n">
        <v>12581.91</v>
      </c>
      <c r="J1794" s="101" t="n">
        <v>-161.01</v>
      </c>
      <c r="K1794" s="101" t="n">
        <v>23215.01</v>
      </c>
      <c r="L1794" s="101" t="n">
        <v>3278.86</v>
      </c>
      <c r="M1794" s="101" t="n">
        <v>-10044.01</v>
      </c>
      <c r="N1794" s="101" t="n">
        <v>-21537.01</v>
      </c>
      <c r="O1794" s="101" t="n">
        <v>2995.82</v>
      </c>
      <c r="P1794" s="101" t="n">
        <v>5959.11</v>
      </c>
      <c r="Q1794" s="101" t="n">
        <v>-20584.01</v>
      </c>
      <c r="R1794" s="101"/>
      <c r="S1794" s="101"/>
      <c r="T1794" s="101"/>
      <c r="U1794" s="101"/>
      <c r="V1794" s="101"/>
      <c r="W1794" s="101"/>
      <c r="X1794" s="101"/>
      <c r="Y1794" s="101"/>
      <c r="Z1794" s="101"/>
      <c r="AA1794" s="101"/>
    </row>
    <row r="1795" customFormat="false" ht="15.75" hidden="false" customHeight="true" outlineLevel="0" collapsed="false">
      <c r="A1795" s="101"/>
      <c r="B1795" s="101" t="n">
        <v>9</v>
      </c>
      <c r="C1795" s="101" t="n">
        <v>77</v>
      </c>
      <c r="D1795" s="101" t="n">
        <v>68</v>
      </c>
      <c r="E1795" s="101" t="n">
        <v>145</v>
      </c>
      <c r="F1795" s="101" t="s">
        <v>289</v>
      </c>
      <c r="G1795" s="101" t="str">
        <f aca="false">E1795&amp;""&amp;F1795</f>
        <v>145Er</v>
      </c>
      <c r="H1795" s="101" t="n">
        <v>-39076.01</v>
      </c>
      <c r="I1795" s="101" t="n">
        <v>10540.01</v>
      </c>
      <c r="J1795" s="101" t="n">
        <v>1756.01</v>
      </c>
      <c r="K1795" s="101" t="n">
        <v>24126.01</v>
      </c>
      <c r="L1795" s="101" t="n">
        <v>1485.01</v>
      </c>
      <c r="M1795" s="101" t="n">
        <v>-11494.01</v>
      </c>
      <c r="N1795" s="101"/>
      <c r="O1795" s="101" t="n">
        <v>3881.01</v>
      </c>
      <c r="P1795" s="101" t="n">
        <v>10205.01</v>
      </c>
      <c r="Q1795" s="101" t="n">
        <v>-25055.01</v>
      </c>
      <c r="R1795" s="101"/>
      <c r="S1795" s="101"/>
      <c r="T1795" s="101"/>
      <c r="U1795" s="101"/>
      <c r="V1795" s="101"/>
      <c r="W1795" s="101"/>
      <c r="X1795" s="101"/>
      <c r="Y1795" s="101"/>
      <c r="Z1795" s="101"/>
      <c r="AA1795" s="101"/>
    </row>
    <row r="1796" customFormat="false" ht="15.75" hidden="false" customHeight="true" outlineLevel="0" collapsed="false">
      <c r="A1796" s="101"/>
      <c r="B1796" s="101" t="n">
        <v>7</v>
      </c>
      <c r="C1796" s="101" t="n">
        <v>76</v>
      </c>
      <c r="D1796" s="101" t="n">
        <v>69</v>
      </c>
      <c r="E1796" s="101" t="n">
        <v>145</v>
      </c>
      <c r="F1796" s="101" t="s">
        <v>290</v>
      </c>
      <c r="G1796" s="101" t="str">
        <f aca="false">E1796&amp;""&amp;F1796</f>
        <v>145Tm</v>
      </c>
      <c r="H1796" s="101" t="n">
        <v>-27583.01</v>
      </c>
      <c r="I1796" s="101" t="n">
        <v>13562.01</v>
      </c>
      <c r="J1796" s="101" t="n">
        <v>-1736.1</v>
      </c>
      <c r="K1796" s="101"/>
      <c r="L1796" s="101" t="n">
        <v>113.01</v>
      </c>
      <c r="M1796" s="101"/>
      <c r="N1796" s="101"/>
      <c r="O1796" s="101" t="n">
        <v>4357.01</v>
      </c>
      <c r="P1796" s="101" t="n">
        <v>9738.01</v>
      </c>
      <c r="Q1796" s="101"/>
      <c r="R1796" s="101"/>
      <c r="S1796" s="101"/>
      <c r="T1796" s="101"/>
      <c r="U1796" s="101"/>
      <c r="V1796" s="101"/>
      <c r="W1796" s="101"/>
      <c r="X1796" s="101"/>
      <c r="Y1796" s="101"/>
      <c r="Z1796" s="101"/>
      <c r="AA1796" s="101"/>
    </row>
    <row r="1797" customFormat="false" ht="15.75" hidden="false" customHeight="true" outlineLevel="0" collapsed="false">
      <c r="A1797" s="101"/>
      <c r="B1797" s="101" t="n">
        <v>38</v>
      </c>
      <c r="C1797" s="101" t="n">
        <v>92</v>
      </c>
      <c r="D1797" s="101" t="n">
        <v>54</v>
      </c>
      <c r="E1797" s="101" t="n">
        <v>146</v>
      </c>
      <c r="F1797" s="101" t="s">
        <v>275</v>
      </c>
      <c r="G1797" s="101" t="str">
        <f aca="false">E1797&amp;""&amp;F1797</f>
        <v>146Xe</v>
      </c>
      <c r="H1797" s="101" t="n">
        <v>-47954.942</v>
      </c>
      <c r="I1797" s="101" t="n">
        <v>4532.93</v>
      </c>
      <c r="J1797" s="101" t="n">
        <v>14305.01</v>
      </c>
      <c r="K1797" s="101" t="n">
        <v>7225.28</v>
      </c>
      <c r="L1797" s="101"/>
      <c r="M1797" s="101" t="n">
        <v>7614.011</v>
      </c>
      <c r="N1797" s="101" t="n">
        <v>16985.36</v>
      </c>
      <c r="O1797" s="101" t="n">
        <v>-4010.01</v>
      </c>
      <c r="P1797" s="101"/>
      <c r="Q1797" s="101" t="n">
        <v>4029.55</v>
      </c>
      <c r="R1797" s="101"/>
      <c r="S1797" s="101"/>
      <c r="T1797" s="101"/>
      <c r="U1797" s="101"/>
      <c r="V1797" s="101"/>
      <c r="W1797" s="101"/>
      <c r="X1797" s="101"/>
      <c r="Y1797" s="101"/>
      <c r="Z1797" s="101"/>
      <c r="AA1797" s="101"/>
    </row>
    <row r="1798" customFormat="false" ht="15.75" hidden="false" customHeight="true" outlineLevel="0" collapsed="false">
      <c r="A1798" s="101"/>
      <c r="B1798" s="101" t="n">
        <v>36</v>
      </c>
      <c r="C1798" s="101" t="n">
        <v>91</v>
      </c>
      <c r="D1798" s="101" t="n">
        <v>55</v>
      </c>
      <c r="E1798" s="101" t="n">
        <v>146</v>
      </c>
      <c r="F1798" s="101" t="s">
        <v>276</v>
      </c>
      <c r="G1798" s="101" t="str">
        <f aca="false">E1798&amp;""&amp;F1798</f>
        <v>146Cs</v>
      </c>
      <c r="H1798" s="101" t="n">
        <v>-55568.953</v>
      </c>
      <c r="I1798" s="101" t="n">
        <v>3584.46</v>
      </c>
      <c r="J1798" s="101" t="n">
        <v>11364.6</v>
      </c>
      <c r="K1798" s="101" t="n">
        <v>8441.08</v>
      </c>
      <c r="L1798" s="101" t="n">
        <v>24867.01</v>
      </c>
      <c r="M1798" s="101" t="n">
        <v>9371.35</v>
      </c>
      <c r="N1798" s="101" t="n">
        <v>13477.88</v>
      </c>
      <c r="O1798" s="101" t="n">
        <v>-3223.88</v>
      </c>
      <c r="P1798" s="101" t="n">
        <v>-21919.01</v>
      </c>
      <c r="Q1798" s="101" t="n">
        <v>3875.91</v>
      </c>
      <c r="R1798" s="101"/>
      <c r="S1798" s="101"/>
      <c r="T1798" s="101"/>
      <c r="U1798" s="101"/>
      <c r="V1798" s="101"/>
      <c r="W1798" s="101"/>
      <c r="X1798" s="101"/>
      <c r="Y1798" s="101"/>
      <c r="Z1798" s="101"/>
      <c r="AA1798" s="101"/>
    </row>
    <row r="1799" customFormat="false" ht="15.75" hidden="false" customHeight="true" outlineLevel="0" collapsed="false">
      <c r="A1799" s="101"/>
      <c r="B1799" s="101" t="n">
        <v>34</v>
      </c>
      <c r="C1799" s="101" t="n">
        <v>90</v>
      </c>
      <c r="D1799" s="101" t="n">
        <v>56</v>
      </c>
      <c r="E1799" s="101" t="n">
        <v>146</v>
      </c>
      <c r="F1799" s="101" t="s">
        <v>277</v>
      </c>
      <c r="G1799" s="101" t="str">
        <f aca="false">E1799&amp;""&amp;F1799</f>
        <v>146Ba</v>
      </c>
      <c r="H1799" s="101" t="n">
        <v>-64940.303</v>
      </c>
      <c r="I1799" s="101" t="n">
        <v>5495.44</v>
      </c>
      <c r="J1799" s="101" t="n">
        <v>12173.47</v>
      </c>
      <c r="K1799" s="101" t="n">
        <v>9315.86</v>
      </c>
      <c r="L1799" s="101" t="n">
        <v>22645.95</v>
      </c>
      <c r="M1799" s="101" t="n">
        <v>4106.527</v>
      </c>
      <c r="N1799" s="101" t="n">
        <v>10694.76</v>
      </c>
      <c r="O1799" s="101" t="n">
        <v>-2135.58</v>
      </c>
      <c r="P1799" s="101" t="n">
        <v>-20735.95</v>
      </c>
      <c r="Q1799" s="101" t="n">
        <v>-176.31</v>
      </c>
      <c r="R1799" s="101"/>
      <c r="S1799" s="101"/>
      <c r="T1799" s="101"/>
      <c r="U1799" s="101"/>
      <c r="V1799" s="101"/>
      <c r="W1799" s="101"/>
      <c r="X1799" s="101"/>
      <c r="Y1799" s="101"/>
      <c r="Z1799" s="101"/>
      <c r="AA1799" s="101"/>
    </row>
    <row r="1800" customFormat="false" ht="15.75" hidden="false" customHeight="true" outlineLevel="0" collapsed="false">
      <c r="A1800" s="101"/>
      <c r="B1800" s="101" t="n">
        <v>32</v>
      </c>
      <c r="C1800" s="101" t="n">
        <v>89</v>
      </c>
      <c r="D1800" s="101" t="n">
        <v>57</v>
      </c>
      <c r="E1800" s="101" t="n">
        <v>146</v>
      </c>
      <c r="F1800" s="101" t="s">
        <v>278</v>
      </c>
      <c r="G1800" s="101" t="str">
        <f aca="false">E1800&amp;""&amp;F1800</f>
        <v>146La</v>
      </c>
      <c r="H1800" s="101" t="n">
        <v>-69046.831</v>
      </c>
      <c r="I1800" s="101" t="n">
        <v>4282.83</v>
      </c>
      <c r="J1800" s="101" t="n">
        <v>8819.63</v>
      </c>
      <c r="K1800" s="101" t="n">
        <v>10339.81</v>
      </c>
      <c r="L1800" s="101" t="n">
        <v>20354.27</v>
      </c>
      <c r="M1800" s="101" t="n">
        <v>6588.235</v>
      </c>
      <c r="N1800" s="101" t="n">
        <v>7633.89</v>
      </c>
      <c r="O1800" s="101" t="n">
        <v>-953.92</v>
      </c>
      <c r="P1800" s="101" t="n">
        <v>-16279.99</v>
      </c>
      <c r="Q1800" s="101" t="n">
        <v>-51.2</v>
      </c>
      <c r="R1800" s="101"/>
      <c r="S1800" s="101"/>
      <c r="T1800" s="101"/>
      <c r="U1800" s="101"/>
      <c r="V1800" s="101"/>
      <c r="W1800" s="101"/>
      <c r="X1800" s="101"/>
      <c r="Y1800" s="101"/>
      <c r="Z1800" s="101"/>
      <c r="AA1800" s="101"/>
    </row>
    <row r="1801" customFormat="false" ht="15.75" hidden="false" customHeight="true" outlineLevel="0" collapsed="false">
      <c r="A1801" s="101"/>
      <c r="B1801" s="101" t="n">
        <v>30</v>
      </c>
      <c r="C1801" s="101" t="n">
        <v>88</v>
      </c>
      <c r="D1801" s="101" t="n">
        <v>58</v>
      </c>
      <c r="E1801" s="101" t="n">
        <v>146</v>
      </c>
      <c r="F1801" s="101" t="s">
        <v>279</v>
      </c>
      <c r="G1801" s="101" t="str">
        <f aca="false">E1801&amp;""&amp;F1801</f>
        <v>146Ce</v>
      </c>
      <c r="H1801" s="101" t="n">
        <v>-75635.066</v>
      </c>
      <c r="I1801" s="101" t="n">
        <v>6639.44</v>
      </c>
      <c r="J1801" s="101" t="n">
        <v>10088.72</v>
      </c>
      <c r="K1801" s="101" t="n">
        <v>11345.93</v>
      </c>
      <c r="L1801" s="101" t="n">
        <v>18445.93</v>
      </c>
      <c r="M1801" s="101" t="n">
        <v>1045.66</v>
      </c>
      <c r="N1801" s="101" t="n">
        <v>5290.68</v>
      </c>
      <c r="O1801" s="101" t="n">
        <v>-217.25</v>
      </c>
      <c r="P1801" s="101" t="n">
        <v>-15407.86</v>
      </c>
      <c r="Q1801" s="101" t="n">
        <v>-4080.56</v>
      </c>
      <c r="R1801" s="101"/>
      <c r="S1801" s="101"/>
      <c r="T1801" s="101"/>
      <c r="U1801" s="101"/>
      <c r="V1801" s="101"/>
      <c r="W1801" s="101"/>
      <c r="X1801" s="101"/>
      <c r="Y1801" s="101"/>
      <c r="Z1801" s="101"/>
      <c r="AA1801" s="101"/>
    </row>
    <row r="1802" customFormat="false" ht="15.75" hidden="false" customHeight="true" outlineLevel="0" collapsed="false">
      <c r="A1802" s="101"/>
      <c r="B1802" s="101" t="n">
        <v>28</v>
      </c>
      <c r="C1802" s="101" t="n">
        <v>87</v>
      </c>
      <c r="D1802" s="101" t="n">
        <v>59</v>
      </c>
      <c r="E1802" s="101" t="n">
        <v>146</v>
      </c>
      <c r="F1802" s="101" t="s">
        <v>280</v>
      </c>
      <c r="G1802" s="101" t="str">
        <f aca="false">E1802&amp;""&amp;F1802</f>
        <v>146Pr</v>
      </c>
      <c r="H1802" s="101" t="n">
        <v>-76680.726</v>
      </c>
      <c r="I1802" s="101" t="n">
        <v>5126.22</v>
      </c>
      <c r="J1802" s="101" t="n">
        <v>6902.75</v>
      </c>
      <c r="K1802" s="101" t="n">
        <v>12072.95</v>
      </c>
      <c r="L1802" s="101" t="n">
        <v>16409.02</v>
      </c>
      <c r="M1802" s="101" t="n">
        <v>4245.025</v>
      </c>
      <c r="N1802" s="101" t="n">
        <v>2773.48</v>
      </c>
      <c r="O1802" s="101" t="n">
        <v>918.18</v>
      </c>
      <c r="P1802" s="101" t="n">
        <v>-11134.38</v>
      </c>
      <c r="Q1802" s="101" t="n">
        <v>-3320.21</v>
      </c>
      <c r="R1802" s="101"/>
      <c r="S1802" s="101"/>
      <c r="T1802" s="101"/>
      <c r="U1802" s="101"/>
      <c r="V1802" s="101"/>
      <c r="W1802" s="101"/>
      <c r="X1802" s="101"/>
      <c r="Y1802" s="101"/>
      <c r="Z1802" s="101"/>
      <c r="AA1802" s="101"/>
    </row>
    <row r="1803" customFormat="false" ht="15.75" hidden="false" customHeight="true" outlineLevel="0" collapsed="false">
      <c r="A1803" s="101"/>
      <c r="B1803" s="101" t="n">
        <v>26</v>
      </c>
      <c r="C1803" s="101" t="n">
        <v>86</v>
      </c>
      <c r="D1803" s="101" t="n">
        <v>60</v>
      </c>
      <c r="E1803" s="101" t="n">
        <v>146</v>
      </c>
      <c r="F1803" s="101" t="s">
        <v>281</v>
      </c>
      <c r="G1803" s="101" t="str">
        <f aca="false">E1803&amp;""&amp;F1803</f>
        <v>146Nd</v>
      </c>
      <c r="H1803" s="101" t="n">
        <v>-80925.751</v>
      </c>
      <c r="I1803" s="101" t="n">
        <v>7565.23</v>
      </c>
      <c r="J1803" s="101" t="n">
        <v>8588.9</v>
      </c>
      <c r="K1803" s="101" t="n">
        <v>13320.53</v>
      </c>
      <c r="L1803" s="101" t="n">
        <v>15071.92</v>
      </c>
      <c r="M1803" s="101" t="n">
        <v>-1471.545</v>
      </c>
      <c r="N1803" s="101" t="n">
        <v>70.46</v>
      </c>
      <c r="O1803" s="101" t="n">
        <v>1182.06</v>
      </c>
      <c r="P1803" s="101" t="n">
        <v>-11147.78</v>
      </c>
      <c r="Q1803" s="101" t="n">
        <v>-7729.75</v>
      </c>
      <c r="R1803" s="101"/>
      <c r="S1803" s="101"/>
      <c r="T1803" s="101"/>
      <c r="U1803" s="101"/>
      <c r="V1803" s="101"/>
      <c r="W1803" s="101"/>
      <c r="X1803" s="101"/>
      <c r="Y1803" s="101"/>
      <c r="Z1803" s="101"/>
      <c r="AA1803" s="101"/>
    </row>
    <row r="1804" customFormat="false" ht="15.75" hidden="false" customHeight="true" outlineLevel="0" collapsed="false">
      <c r="A1804" s="101"/>
      <c r="B1804" s="101" t="n">
        <v>24</v>
      </c>
      <c r="C1804" s="101" t="n">
        <v>85</v>
      </c>
      <c r="D1804" s="101" t="n">
        <v>61</v>
      </c>
      <c r="E1804" s="101" t="n">
        <v>146</v>
      </c>
      <c r="F1804" s="101" t="s">
        <v>282</v>
      </c>
      <c r="G1804" s="101" t="str">
        <f aca="false">E1804&amp;""&amp;F1804</f>
        <v>146Pm</v>
      </c>
      <c r="H1804" s="101" t="n">
        <v>-79454.206</v>
      </c>
      <c r="I1804" s="101" t="n">
        <v>6258.2</v>
      </c>
      <c r="J1804" s="101" t="n">
        <v>5311.34</v>
      </c>
      <c r="K1804" s="101" t="n">
        <v>14180.91</v>
      </c>
      <c r="L1804" s="101" t="n">
        <v>13281.73</v>
      </c>
      <c r="M1804" s="101" t="n">
        <v>1542</v>
      </c>
      <c r="N1804" s="101" t="n">
        <v>-2336.79</v>
      </c>
      <c r="O1804" s="101" t="n">
        <v>1909.13</v>
      </c>
      <c r="P1804" s="101" t="n">
        <v>-7117.35</v>
      </c>
      <c r="Q1804" s="101" t="n">
        <v>-6874.29</v>
      </c>
      <c r="R1804" s="101"/>
      <c r="S1804" s="101"/>
      <c r="T1804" s="101"/>
      <c r="U1804" s="101"/>
      <c r="V1804" s="101"/>
      <c r="W1804" s="101"/>
      <c r="X1804" s="101"/>
      <c r="Y1804" s="101"/>
      <c r="Z1804" s="101"/>
      <c r="AA1804" s="101"/>
    </row>
    <row r="1805" customFormat="false" ht="15.75" hidden="false" customHeight="true" outlineLevel="0" collapsed="false">
      <c r="A1805" s="101"/>
      <c r="B1805" s="101" t="n">
        <v>22</v>
      </c>
      <c r="C1805" s="101" t="n">
        <v>84</v>
      </c>
      <c r="D1805" s="101" t="n">
        <v>62</v>
      </c>
      <c r="E1805" s="101" t="n">
        <v>146</v>
      </c>
      <c r="F1805" s="101" t="s">
        <v>283</v>
      </c>
      <c r="G1805" s="101" t="str">
        <f aca="false">E1805&amp;""&amp;F1805</f>
        <v>146Sm</v>
      </c>
      <c r="H1805" s="101" t="n">
        <v>-80996.206</v>
      </c>
      <c r="I1805" s="101" t="n">
        <v>8416.29</v>
      </c>
      <c r="J1805" s="101" t="n">
        <v>7017.85</v>
      </c>
      <c r="K1805" s="101" t="n">
        <v>15173.39</v>
      </c>
      <c r="L1805" s="101" t="n">
        <v>11826.29</v>
      </c>
      <c r="M1805" s="101" t="n">
        <v>-3878.786</v>
      </c>
      <c r="N1805" s="101" t="n">
        <v>-4910.67</v>
      </c>
      <c r="O1805" s="101" t="n">
        <v>2528.76</v>
      </c>
      <c r="P1805" s="101" t="n">
        <v>-6853.34</v>
      </c>
      <c r="Q1805" s="101" t="n">
        <v>-11075.98</v>
      </c>
      <c r="R1805" s="101"/>
      <c r="S1805" s="101"/>
      <c r="T1805" s="101"/>
      <c r="U1805" s="101"/>
      <c r="V1805" s="101"/>
      <c r="W1805" s="101"/>
      <c r="X1805" s="101"/>
      <c r="Y1805" s="101"/>
      <c r="Z1805" s="101"/>
      <c r="AA1805" s="101"/>
    </row>
    <row r="1806" customFormat="false" ht="15.75" hidden="false" customHeight="true" outlineLevel="0" collapsed="false">
      <c r="A1806" s="101"/>
      <c r="B1806" s="101" t="n">
        <v>20</v>
      </c>
      <c r="C1806" s="101" t="n">
        <v>83</v>
      </c>
      <c r="D1806" s="101" t="n">
        <v>63</v>
      </c>
      <c r="E1806" s="101" t="n">
        <v>146</v>
      </c>
      <c r="F1806" s="101" t="s">
        <v>284</v>
      </c>
      <c r="G1806" s="101" t="str">
        <f aca="false">E1806&amp;""&amp;F1806</f>
        <v>146Eu</v>
      </c>
      <c r="H1806" s="101" t="n">
        <v>-77117.42</v>
      </c>
      <c r="I1806" s="101" t="n">
        <v>7197.19</v>
      </c>
      <c r="J1806" s="101" t="n">
        <v>3755.16</v>
      </c>
      <c r="K1806" s="101" t="n">
        <v>17640.96</v>
      </c>
      <c r="L1806" s="101" t="n">
        <v>10279.43</v>
      </c>
      <c r="M1806" s="101" t="n">
        <v>-1031.888</v>
      </c>
      <c r="N1806" s="101" t="n">
        <v>-9354.01</v>
      </c>
      <c r="O1806" s="101" t="n">
        <v>1599.72</v>
      </c>
      <c r="P1806" s="101" t="n">
        <v>-3139.07</v>
      </c>
      <c r="Q1806" s="101" t="n">
        <v>-12264.7</v>
      </c>
      <c r="R1806" s="101"/>
      <c r="S1806" s="101"/>
      <c r="T1806" s="101"/>
      <c r="U1806" s="101"/>
      <c r="V1806" s="101"/>
      <c r="W1806" s="101"/>
      <c r="X1806" s="101"/>
      <c r="Y1806" s="101"/>
      <c r="Z1806" s="101"/>
      <c r="AA1806" s="101"/>
    </row>
    <row r="1807" customFormat="false" ht="15.75" hidden="false" customHeight="true" outlineLevel="0" collapsed="false">
      <c r="A1807" s="101"/>
      <c r="B1807" s="101" t="n">
        <v>18</v>
      </c>
      <c r="C1807" s="101" t="n">
        <v>82</v>
      </c>
      <c r="D1807" s="101" t="n">
        <v>64</v>
      </c>
      <c r="E1807" s="101" t="n">
        <v>146</v>
      </c>
      <c r="F1807" s="101" t="s">
        <v>285</v>
      </c>
      <c r="G1807" s="101" t="str">
        <f aca="false">E1807&amp;""&amp;F1807</f>
        <v>146Gd</v>
      </c>
      <c r="H1807" s="101" t="n">
        <v>-76085.532</v>
      </c>
      <c r="I1807" s="101" t="n">
        <v>11232.81</v>
      </c>
      <c r="J1807" s="101" t="n">
        <v>5382.96</v>
      </c>
      <c r="K1807" s="101" t="n">
        <v>20468.66</v>
      </c>
      <c r="L1807" s="101" t="n">
        <v>8698.02</v>
      </c>
      <c r="M1807" s="101" t="n">
        <v>-8322.123</v>
      </c>
      <c r="N1807" s="101" t="n">
        <v>-13530.61</v>
      </c>
      <c r="O1807" s="101" t="n">
        <v>476.16</v>
      </c>
      <c r="P1807" s="101" t="n">
        <v>-2723.27</v>
      </c>
      <c r="Q1807" s="101" t="n">
        <v>-17854.92</v>
      </c>
      <c r="R1807" s="101"/>
      <c r="S1807" s="101"/>
      <c r="T1807" s="101"/>
      <c r="U1807" s="101"/>
      <c r="V1807" s="101"/>
      <c r="W1807" s="101"/>
      <c r="X1807" s="101"/>
      <c r="Y1807" s="101"/>
      <c r="Z1807" s="101"/>
      <c r="AA1807" s="101"/>
    </row>
    <row r="1808" customFormat="false" ht="15.75" hidden="false" customHeight="true" outlineLevel="0" collapsed="false">
      <c r="A1808" s="101"/>
      <c r="B1808" s="101" t="n">
        <v>16</v>
      </c>
      <c r="C1808" s="101" t="n">
        <v>81</v>
      </c>
      <c r="D1808" s="101" t="n">
        <v>65</v>
      </c>
      <c r="E1808" s="101" t="n">
        <v>146</v>
      </c>
      <c r="F1808" s="101" t="s">
        <v>286</v>
      </c>
      <c r="G1808" s="101" t="str">
        <f aca="false">E1808&amp;""&amp;F1808</f>
        <v>146Tb</v>
      </c>
      <c r="H1808" s="101" t="n">
        <v>-67763.409</v>
      </c>
      <c r="I1808" s="101" t="n">
        <v>9532.8</v>
      </c>
      <c r="J1808" s="101" t="n">
        <v>2128.34</v>
      </c>
      <c r="K1808" s="101" t="n">
        <v>21537.86</v>
      </c>
      <c r="L1808" s="101" t="n">
        <v>6722.25</v>
      </c>
      <c r="M1808" s="101" t="n">
        <v>-5208.492</v>
      </c>
      <c r="N1808" s="101" t="n">
        <v>-16525.19</v>
      </c>
      <c r="O1808" s="101" t="n">
        <v>1125.28</v>
      </c>
      <c r="P1808" s="101" t="n">
        <v>2939.16</v>
      </c>
      <c r="Q1808" s="101" t="n">
        <v>-17592.13</v>
      </c>
      <c r="R1808" s="101"/>
      <c r="S1808" s="101"/>
      <c r="T1808" s="101"/>
      <c r="U1808" s="101"/>
      <c r="V1808" s="101"/>
      <c r="W1808" s="101"/>
      <c r="X1808" s="101"/>
      <c r="Y1808" s="101"/>
      <c r="Z1808" s="101"/>
      <c r="AA1808" s="101"/>
    </row>
    <row r="1809" customFormat="false" ht="15.75" hidden="false" customHeight="true" outlineLevel="0" collapsed="false">
      <c r="A1809" s="101"/>
      <c r="B1809" s="101" t="n">
        <v>14</v>
      </c>
      <c r="C1809" s="101" t="n">
        <v>80</v>
      </c>
      <c r="D1809" s="101" t="n">
        <v>66</v>
      </c>
      <c r="E1809" s="101" t="n">
        <v>146</v>
      </c>
      <c r="F1809" s="101" t="s">
        <v>287</v>
      </c>
      <c r="G1809" s="101" t="str">
        <f aca="false">E1809&amp;""&amp;F1809</f>
        <v>146Dy</v>
      </c>
      <c r="H1809" s="101" t="n">
        <v>-62554.917</v>
      </c>
      <c r="I1809" s="101" t="n">
        <v>12383.64</v>
      </c>
      <c r="J1809" s="101" t="n">
        <v>3541.96</v>
      </c>
      <c r="K1809" s="101" t="n">
        <v>22127.47</v>
      </c>
      <c r="L1809" s="101" t="n">
        <v>5373.35</v>
      </c>
      <c r="M1809" s="101" t="n">
        <v>-11316.698</v>
      </c>
      <c r="N1809" s="101" t="n">
        <v>-18232.9</v>
      </c>
      <c r="O1809" s="101" t="n">
        <v>1979.68</v>
      </c>
      <c r="P1809" s="101" t="n">
        <v>3080.15</v>
      </c>
      <c r="Q1809" s="101" t="n">
        <v>-21506.13</v>
      </c>
      <c r="R1809" s="101"/>
      <c r="S1809" s="101"/>
      <c r="T1809" s="101"/>
      <c r="U1809" s="101"/>
      <c r="V1809" s="101"/>
      <c r="W1809" s="101"/>
      <c r="X1809" s="101"/>
      <c r="Y1809" s="101"/>
      <c r="Z1809" s="101"/>
      <c r="AA1809" s="101"/>
    </row>
    <row r="1810" customFormat="false" ht="15.75" hidden="false" customHeight="true" outlineLevel="0" collapsed="false">
      <c r="A1810" s="101"/>
      <c r="B1810" s="101" t="n">
        <v>12</v>
      </c>
      <c r="C1810" s="101" t="n">
        <v>79</v>
      </c>
      <c r="D1810" s="101" t="n">
        <v>67</v>
      </c>
      <c r="E1810" s="101" t="n">
        <v>146</v>
      </c>
      <c r="F1810" s="101" t="s">
        <v>288</v>
      </c>
      <c r="G1810" s="101" t="str">
        <f aca="false">E1810&amp;""&amp;F1810</f>
        <v>146Ho</v>
      </c>
      <c r="H1810" s="101" t="n">
        <v>-51238.218</v>
      </c>
      <c r="I1810" s="101" t="n">
        <v>10189.43</v>
      </c>
      <c r="J1810" s="101" t="n">
        <v>284.59</v>
      </c>
      <c r="K1810" s="101" t="n">
        <v>22771.34</v>
      </c>
      <c r="L1810" s="101" t="n">
        <v>3447.98</v>
      </c>
      <c r="M1810" s="101" t="n">
        <v>-6916.206</v>
      </c>
      <c r="N1810" s="101" t="n">
        <v>-20347.01</v>
      </c>
      <c r="O1810" s="101" t="n">
        <v>2896.38</v>
      </c>
      <c r="P1810" s="101" t="n">
        <v>7774.74</v>
      </c>
      <c r="Q1810" s="101" t="n">
        <v>-20233.01</v>
      </c>
      <c r="R1810" s="101"/>
      <c r="S1810" s="101"/>
      <c r="T1810" s="101"/>
      <c r="U1810" s="101"/>
      <c r="V1810" s="101"/>
      <c r="W1810" s="101"/>
      <c r="X1810" s="101"/>
      <c r="Y1810" s="101"/>
      <c r="Z1810" s="101"/>
      <c r="AA1810" s="101"/>
    </row>
    <row r="1811" customFormat="false" ht="15.75" hidden="false" customHeight="true" outlineLevel="0" collapsed="false">
      <c r="A1811" s="101"/>
      <c r="B1811" s="101" t="n">
        <v>10</v>
      </c>
      <c r="C1811" s="101" t="n">
        <v>78</v>
      </c>
      <c r="D1811" s="101" t="n">
        <v>68</v>
      </c>
      <c r="E1811" s="101" t="n">
        <v>146</v>
      </c>
      <c r="F1811" s="101" t="s">
        <v>289</v>
      </c>
      <c r="G1811" s="101" t="str">
        <f aca="false">E1811&amp;""&amp;F1811</f>
        <v>146Er</v>
      </c>
      <c r="H1811" s="101" t="n">
        <v>-44322.012</v>
      </c>
      <c r="I1811" s="101" t="n">
        <v>13317.01</v>
      </c>
      <c r="J1811" s="101" t="n">
        <v>2490.88</v>
      </c>
      <c r="K1811" s="101" t="n">
        <v>23857.01</v>
      </c>
      <c r="L1811" s="101" t="n">
        <v>2329.87</v>
      </c>
      <c r="M1811" s="101" t="n">
        <v>-13431.01</v>
      </c>
      <c r="N1811" s="101"/>
      <c r="O1811" s="101" t="n">
        <v>3373.01</v>
      </c>
      <c r="P1811" s="101" t="n">
        <v>6631.62</v>
      </c>
      <c r="Q1811" s="101" t="n">
        <v>-24811.01</v>
      </c>
      <c r="R1811" s="101"/>
      <c r="S1811" s="101"/>
      <c r="T1811" s="101"/>
      <c r="U1811" s="101"/>
      <c r="V1811" s="101"/>
      <c r="W1811" s="101"/>
      <c r="X1811" s="101"/>
      <c r="Y1811" s="101"/>
      <c r="Z1811" s="101"/>
      <c r="AA1811" s="101"/>
    </row>
    <row r="1812" customFormat="false" ht="15.75" hidden="false" customHeight="true" outlineLevel="0" collapsed="false">
      <c r="A1812" s="101"/>
      <c r="B1812" s="101" t="n">
        <v>8</v>
      </c>
      <c r="C1812" s="101" t="n">
        <v>77</v>
      </c>
      <c r="D1812" s="101" t="n">
        <v>69</v>
      </c>
      <c r="E1812" s="101" t="n">
        <v>146</v>
      </c>
      <c r="F1812" s="101" t="s">
        <v>290</v>
      </c>
      <c r="G1812" s="101" t="str">
        <f aca="false">E1812&amp;""&amp;F1812</f>
        <v>146Tm</v>
      </c>
      <c r="H1812" s="101" t="n">
        <v>-30892.01</v>
      </c>
      <c r="I1812" s="101" t="n">
        <v>11380.01</v>
      </c>
      <c r="J1812" s="101" t="n">
        <v>-895.7</v>
      </c>
      <c r="K1812" s="101" t="n">
        <v>24942.01</v>
      </c>
      <c r="L1812" s="101" t="n">
        <v>860.01</v>
      </c>
      <c r="M1812" s="101"/>
      <c r="N1812" s="101"/>
      <c r="O1812" s="101" t="n">
        <v>3934.01</v>
      </c>
      <c r="P1812" s="101" t="n">
        <v>10940.01</v>
      </c>
      <c r="Q1812" s="101"/>
      <c r="R1812" s="101"/>
      <c r="S1812" s="101"/>
      <c r="T1812" s="101"/>
      <c r="U1812" s="101"/>
      <c r="V1812" s="101"/>
      <c r="W1812" s="101"/>
      <c r="X1812" s="101"/>
      <c r="Y1812" s="101"/>
      <c r="Z1812" s="101"/>
      <c r="AA1812" s="101"/>
    </row>
    <row r="1813" customFormat="false" ht="15.75" hidden="false" customHeight="true" outlineLevel="0" collapsed="false">
      <c r="A1813" s="101"/>
      <c r="B1813" s="101" t="n">
        <v>39</v>
      </c>
      <c r="C1813" s="101" t="n">
        <v>93</v>
      </c>
      <c r="D1813" s="101" t="n">
        <v>54</v>
      </c>
      <c r="E1813" s="101" t="n">
        <v>147</v>
      </c>
      <c r="F1813" s="101" t="s">
        <v>275</v>
      </c>
      <c r="G1813" s="101" t="str">
        <f aca="false">E1813&amp;""&amp;F1813</f>
        <v>147Xe</v>
      </c>
      <c r="H1813" s="101" t="n">
        <v>-42607.01</v>
      </c>
      <c r="I1813" s="101" t="n">
        <v>2723.01</v>
      </c>
      <c r="J1813" s="101"/>
      <c r="K1813" s="101" t="n">
        <v>7256.01</v>
      </c>
      <c r="L1813" s="101"/>
      <c r="M1813" s="101" t="n">
        <v>9412.01</v>
      </c>
      <c r="N1813" s="101" t="n">
        <v>17657.01</v>
      </c>
      <c r="O1813" s="101" t="n">
        <v>-4754.01</v>
      </c>
      <c r="P1813" s="101"/>
      <c r="Q1813" s="101" t="n">
        <v>4891.01</v>
      </c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</row>
    <row r="1814" customFormat="false" ht="15.75" hidden="false" customHeight="true" outlineLevel="0" collapsed="false">
      <c r="A1814" s="101"/>
      <c r="B1814" s="101" t="n">
        <v>37</v>
      </c>
      <c r="C1814" s="101" t="n">
        <v>92</v>
      </c>
      <c r="D1814" s="101" t="n">
        <v>55</v>
      </c>
      <c r="E1814" s="101" t="n">
        <v>147</v>
      </c>
      <c r="F1814" s="101" t="s">
        <v>276</v>
      </c>
      <c r="G1814" s="101" t="str">
        <f aca="false">E1814&amp;""&amp;F1814</f>
        <v>147Cs</v>
      </c>
      <c r="H1814" s="101" t="n">
        <v>-52018.205</v>
      </c>
      <c r="I1814" s="101" t="n">
        <v>4520.57</v>
      </c>
      <c r="J1814" s="101" t="n">
        <v>11352.23</v>
      </c>
      <c r="K1814" s="101" t="n">
        <v>8105.03</v>
      </c>
      <c r="L1814" s="101" t="n">
        <v>25657.01</v>
      </c>
      <c r="M1814" s="101" t="n">
        <v>8245.824</v>
      </c>
      <c r="N1814" s="101" t="n">
        <v>14660.19</v>
      </c>
      <c r="O1814" s="101" t="n">
        <v>-3816.01</v>
      </c>
      <c r="P1814" s="101"/>
      <c r="Q1814" s="101" t="n">
        <v>4850.78</v>
      </c>
      <c r="R1814" s="101"/>
      <c r="S1814" s="101"/>
      <c r="T1814" s="101"/>
      <c r="U1814" s="101"/>
      <c r="V1814" s="101"/>
      <c r="W1814" s="101"/>
      <c r="X1814" s="101"/>
      <c r="Y1814" s="101"/>
      <c r="Z1814" s="101"/>
      <c r="AA1814" s="101"/>
    </row>
    <row r="1815" customFormat="false" ht="15.75" hidden="false" customHeight="true" outlineLevel="0" collapsed="false">
      <c r="A1815" s="101"/>
      <c r="B1815" s="101" t="n">
        <v>35</v>
      </c>
      <c r="C1815" s="101" t="n">
        <v>91</v>
      </c>
      <c r="D1815" s="101" t="n">
        <v>56</v>
      </c>
      <c r="E1815" s="101" t="n">
        <v>147</v>
      </c>
      <c r="F1815" s="101" t="s">
        <v>277</v>
      </c>
      <c r="G1815" s="101" t="str">
        <f aca="false">E1815&amp;""&amp;F1815</f>
        <v>147Ba</v>
      </c>
      <c r="H1815" s="101" t="n">
        <v>-60264.029</v>
      </c>
      <c r="I1815" s="101" t="n">
        <v>3395.04</v>
      </c>
      <c r="J1815" s="101" t="n">
        <v>11984.05</v>
      </c>
      <c r="K1815" s="101" t="n">
        <v>8890.49</v>
      </c>
      <c r="L1815" s="101" t="n">
        <v>23348.64</v>
      </c>
      <c r="M1815" s="101" t="n">
        <v>6414.361</v>
      </c>
      <c r="N1815" s="101" t="n">
        <v>11749.85</v>
      </c>
      <c r="O1815" s="101" t="n">
        <v>-2486.07</v>
      </c>
      <c r="P1815" s="101" t="n">
        <v>-19598.06</v>
      </c>
      <c r="Q1815" s="101" t="n">
        <v>711.48</v>
      </c>
      <c r="R1815" s="101"/>
      <c r="S1815" s="101"/>
      <c r="T1815" s="101"/>
      <c r="U1815" s="101"/>
      <c r="V1815" s="101"/>
      <c r="W1815" s="101"/>
      <c r="X1815" s="101"/>
      <c r="Y1815" s="101"/>
      <c r="Z1815" s="101"/>
      <c r="AA1815" s="101"/>
    </row>
    <row r="1816" customFormat="false" ht="15.75" hidden="false" customHeight="true" outlineLevel="0" collapsed="false">
      <c r="A1816" s="101"/>
      <c r="B1816" s="101" t="n">
        <v>33</v>
      </c>
      <c r="C1816" s="101" t="n">
        <v>90</v>
      </c>
      <c r="D1816" s="101" t="n">
        <v>57</v>
      </c>
      <c r="E1816" s="101" t="n">
        <v>147</v>
      </c>
      <c r="F1816" s="101" t="s">
        <v>278</v>
      </c>
      <c r="G1816" s="101" t="str">
        <f aca="false">E1816&amp;""&amp;F1816</f>
        <v>147La</v>
      </c>
      <c r="H1816" s="101" t="n">
        <v>-66678.39</v>
      </c>
      <c r="I1816" s="101" t="n">
        <v>5702.88</v>
      </c>
      <c r="J1816" s="101" t="n">
        <v>9027.06</v>
      </c>
      <c r="K1816" s="101" t="n">
        <v>9985.71</v>
      </c>
      <c r="L1816" s="101" t="n">
        <v>21200.52</v>
      </c>
      <c r="M1816" s="101" t="n">
        <v>5335.492</v>
      </c>
      <c r="N1816" s="101" t="n">
        <v>8765.62</v>
      </c>
      <c r="O1816" s="101" t="n">
        <v>-1429.64</v>
      </c>
      <c r="P1816" s="101" t="n">
        <v>-18398.41</v>
      </c>
      <c r="Q1816" s="101" t="n">
        <v>885.36</v>
      </c>
      <c r="R1816" s="101"/>
      <c r="S1816" s="101"/>
      <c r="T1816" s="101"/>
      <c r="U1816" s="101"/>
      <c r="V1816" s="101"/>
      <c r="W1816" s="101"/>
      <c r="X1816" s="101"/>
      <c r="Y1816" s="101"/>
      <c r="Z1816" s="101"/>
      <c r="AA1816" s="101"/>
    </row>
    <row r="1817" customFormat="false" ht="15.75" hidden="false" customHeight="true" outlineLevel="0" collapsed="false">
      <c r="A1817" s="101"/>
      <c r="B1817" s="101" t="n">
        <v>31</v>
      </c>
      <c r="C1817" s="101" t="n">
        <v>89</v>
      </c>
      <c r="D1817" s="101" t="n">
        <v>58</v>
      </c>
      <c r="E1817" s="101" t="n">
        <v>147</v>
      </c>
      <c r="F1817" s="101" t="s">
        <v>279</v>
      </c>
      <c r="G1817" s="101" t="str">
        <f aca="false">E1817&amp;""&amp;F1817</f>
        <v>147Ce</v>
      </c>
      <c r="H1817" s="101" t="n">
        <v>-72013.882</v>
      </c>
      <c r="I1817" s="101" t="n">
        <v>4450.13</v>
      </c>
      <c r="J1817" s="101" t="n">
        <v>10256.02</v>
      </c>
      <c r="K1817" s="101" t="n">
        <v>11089.57</v>
      </c>
      <c r="L1817" s="101" t="n">
        <v>19075.65</v>
      </c>
      <c r="M1817" s="101" t="n">
        <v>3430.129</v>
      </c>
      <c r="N1817" s="101" t="n">
        <v>6132.75</v>
      </c>
      <c r="O1817" s="101" t="n">
        <v>-501.73</v>
      </c>
      <c r="P1817" s="101" t="n">
        <v>-14362.55</v>
      </c>
      <c r="Q1817" s="101" t="n">
        <v>-3404.47</v>
      </c>
      <c r="R1817" s="101"/>
      <c r="S1817" s="101"/>
      <c r="T1817" s="101"/>
      <c r="U1817" s="101"/>
      <c r="V1817" s="101"/>
      <c r="W1817" s="101"/>
      <c r="X1817" s="101"/>
      <c r="Y1817" s="101"/>
      <c r="Z1817" s="101"/>
      <c r="AA1817" s="101"/>
    </row>
    <row r="1818" customFormat="false" ht="15.75" hidden="false" customHeight="true" outlineLevel="0" collapsed="false">
      <c r="A1818" s="101"/>
      <c r="B1818" s="101" t="n">
        <v>29</v>
      </c>
      <c r="C1818" s="101" t="n">
        <v>88</v>
      </c>
      <c r="D1818" s="101" t="n">
        <v>59</v>
      </c>
      <c r="E1818" s="101" t="n">
        <v>147</v>
      </c>
      <c r="F1818" s="101" t="s">
        <v>280</v>
      </c>
      <c r="G1818" s="101" t="str">
        <f aca="false">E1818&amp;""&amp;F1818</f>
        <v>147Pr</v>
      </c>
      <c r="H1818" s="101" t="n">
        <v>-75444.011</v>
      </c>
      <c r="I1818" s="101" t="n">
        <v>6834.6</v>
      </c>
      <c r="J1818" s="101" t="n">
        <v>7097.92</v>
      </c>
      <c r="K1818" s="101" t="n">
        <v>11960.82</v>
      </c>
      <c r="L1818" s="101" t="n">
        <v>17186.64</v>
      </c>
      <c r="M1818" s="101" t="n">
        <v>2702.62</v>
      </c>
      <c r="N1818" s="101" t="n">
        <v>3597.92</v>
      </c>
      <c r="O1818" s="101" t="n">
        <v>302.5</v>
      </c>
      <c r="P1818" s="101" t="n">
        <v>-13686.15</v>
      </c>
      <c r="Q1818" s="101" t="n">
        <v>-2589.58</v>
      </c>
      <c r="R1818" s="101"/>
      <c r="S1818" s="101"/>
      <c r="T1818" s="101"/>
      <c r="U1818" s="101"/>
      <c r="V1818" s="101"/>
      <c r="W1818" s="101"/>
      <c r="X1818" s="101"/>
      <c r="Y1818" s="101"/>
      <c r="Z1818" s="101"/>
      <c r="AA1818" s="101"/>
    </row>
    <row r="1819" customFormat="false" ht="15.75" hidden="false" customHeight="true" outlineLevel="0" collapsed="false">
      <c r="A1819" s="101"/>
      <c r="B1819" s="101" t="n">
        <v>27</v>
      </c>
      <c r="C1819" s="101" t="n">
        <v>87</v>
      </c>
      <c r="D1819" s="101" t="n">
        <v>60</v>
      </c>
      <c r="E1819" s="101" t="n">
        <v>147</v>
      </c>
      <c r="F1819" s="101" t="s">
        <v>281</v>
      </c>
      <c r="G1819" s="101" t="str">
        <f aca="false">E1819&amp;""&amp;F1819</f>
        <v>147Nd</v>
      </c>
      <c r="H1819" s="101" t="n">
        <v>-78146.631</v>
      </c>
      <c r="I1819" s="101" t="n">
        <v>5292.2</v>
      </c>
      <c r="J1819" s="101" t="n">
        <v>8754.88</v>
      </c>
      <c r="K1819" s="101" t="n">
        <v>12857.43</v>
      </c>
      <c r="L1819" s="101" t="n">
        <v>15657.63</v>
      </c>
      <c r="M1819" s="101" t="n">
        <v>895.303</v>
      </c>
      <c r="N1819" s="101" t="n">
        <v>1119.38</v>
      </c>
      <c r="O1819" s="101" t="n">
        <v>1034.67</v>
      </c>
      <c r="P1819" s="101" t="n">
        <v>-9800.54</v>
      </c>
      <c r="Q1819" s="101" t="n">
        <v>-6763.74</v>
      </c>
      <c r="R1819" s="101"/>
      <c r="S1819" s="101"/>
      <c r="T1819" s="101"/>
      <c r="U1819" s="101"/>
      <c r="V1819" s="101"/>
      <c r="W1819" s="101"/>
      <c r="X1819" s="101"/>
      <c r="Y1819" s="101"/>
      <c r="Z1819" s="101"/>
      <c r="AA1819" s="101"/>
    </row>
    <row r="1820" customFormat="false" ht="15.75" hidden="false" customHeight="true" outlineLevel="0" collapsed="false">
      <c r="A1820" s="101"/>
      <c r="B1820" s="101" t="n">
        <v>25</v>
      </c>
      <c r="C1820" s="101" t="n">
        <v>86</v>
      </c>
      <c r="D1820" s="101" t="n">
        <v>61</v>
      </c>
      <c r="E1820" s="101" t="n">
        <v>147</v>
      </c>
      <c r="F1820" s="101" t="s">
        <v>282</v>
      </c>
      <c r="G1820" s="101" t="str">
        <f aca="false">E1820&amp;""&amp;F1820</f>
        <v>147Pm</v>
      </c>
      <c r="H1820" s="101" t="n">
        <v>-79041.934</v>
      </c>
      <c r="I1820" s="101" t="n">
        <v>7659.05</v>
      </c>
      <c r="J1820" s="101" t="n">
        <v>5405.15</v>
      </c>
      <c r="K1820" s="101" t="n">
        <v>13917.25</v>
      </c>
      <c r="L1820" s="101" t="n">
        <v>13994.05</v>
      </c>
      <c r="M1820" s="101" t="n">
        <v>224.074</v>
      </c>
      <c r="N1820" s="101" t="n">
        <v>-1497.54</v>
      </c>
      <c r="O1820" s="101" t="n">
        <v>1601.18</v>
      </c>
      <c r="P1820" s="101" t="n">
        <v>-9650.18</v>
      </c>
      <c r="Q1820" s="101" t="n">
        <v>-6117.05</v>
      </c>
      <c r="R1820" s="101"/>
      <c r="S1820" s="101"/>
      <c r="T1820" s="101"/>
      <c r="U1820" s="101"/>
      <c r="V1820" s="101"/>
      <c r="W1820" s="101"/>
      <c r="X1820" s="101"/>
      <c r="Y1820" s="101"/>
      <c r="Z1820" s="101"/>
      <c r="AA1820" s="101"/>
    </row>
    <row r="1821" customFormat="false" ht="15.75" hidden="false" customHeight="true" outlineLevel="0" collapsed="false">
      <c r="A1821" s="101"/>
      <c r="B1821" s="101" t="n">
        <v>23</v>
      </c>
      <c r="C1821" s="101" t="n">
        <v>85</v>
      </c>
      <c r="D1821" s="101" t="n">
        <v>62</v>
      </c>
      <c r="E1821" s="101" t="n">
        <v>147</v>
      </c>
      <c r="F1821" s="101" t="s">
        <v>283</v>
      </c>
      <c r="G1821" s="101" t="str">
        <f aca="false">E1821&amp;""&amp;F1821</f>
        <v>147Sm</v>
      </c>
      <c r="H1821" s="101" t="n">
        <v>-79266.008</v>
      </c>
      <c r="I1821" s="101" t="n">
        <v>6341.12</v>
      </c>
      <c r="J1821" s="101" t="n">
        <v>7100.77</v>
      </c>
      <c r="K1821" s="101" t="n">
        <v>14757.41</v>
      </c>
      <c r="L1821" s="101" t="n">
        <v>12412.11</v>
      </c>
      <c r="M1821" s="101" t="n">
        <v>-1721.609</v>
      </c>
      <c r="N1821" s="101" t="n">
        <v>-3909.43</v>
      </c>
      <c r="O1821" s="101" t="n">
        <v>2311.21</v>
      </c>
      <c r="P1821" s="101" t="n">
        <v>-5629.23</v>
      </c>
      <c r="Q1821" s="101" t="n">
        <v>-10219.91</v>
      </c>
      <c r="R1821" s="101"/>
      <c r="S1821" s="101"/>
      <c r="T1821" s="101"/>
      <c r="U1821" s="101"/>
      <c r="V1821" s="101"/>
      <c r="W1821" s="101"/>
      <c r="X1821" s="101"/>
      <c r="Y1821" s="101"/>
      <c r="Z1821" s="101"/>
      <c r="AA1821" s="101"/>
    </row>
    <row r="1822" customFormat="false" ht="15.75" hidden="false" customHeight="true" outlineLevel="0" collapsed="false">
      <c r="A1822" s="101"/>
      <c r="B1822" s="101" t="n">
        <v>21</v>
      </c>
      <c r="C1822" s="101" t="n">
        <v>84</v>
      </c>
      <c r="D1822" s="101" t="n">
        <v>63</v>
      </c>
      <c r="E1822" s="101" t="n">
        <v>147</v>
      </c>
      <c r="F1822" s="101" t="s">
        <v>284</v>
      </c>
      <c r="G1822" s="101" t="str">
        <f aca="false">E1822&amp;""&amp;F1822</f>
        <v>147Eu</v>
      </c>
      <c r="H1822" s="101" t="n">
        <v>-77544.399</v>
      </c>
      <c r="I1822" s="101" t="n">
        <v>8498.3</v>
      </c>
      <c r="J1822" s="101" t="n">
        <v>3837.16</v>
      </c>
      <c r="K1822" s="101" t="n">
        <v>15695.49</v>
      </c>
      <c r="L1822" s="101" t="n">
        <v>10855.02</v>
      </c>
      <c r="M1822" s="101" t="n">
        <v>-2187.824</v>
      </c>
      <c r="N1822" s="101" t="n">
        <v>-6801.89</v>
      </c>
      <c r="O1822" s="101" t="n">
        <v>2991.16</v>
      </c>
      <c r="P1822" s="101" t="n">
        <v>-5379.16</v>
      </c>
      <c r="Q1822" s="101" t="n">
        <v>-9530.18</v>
      </c>
      <c r="R1822" s="101"/>
      <c r="S1822" s="101"/>
      <c r="T1822" s="101"/>
      <c r="U1822" s="101"/>
      <c r="V1822" s="101"/>
      <c r="W1822" s="101"/>
      <c r="X1822" s="101"/>
      <c r="Y1822" s="101"/>
      <c r="Z1822" s="101"/>
      <c r="AA1822" s="101"/>
    </row>
    <row r="1823" customFormat="false" ht="15.75" hidden="false" customHeight="true" outlineLevel="0" collapsed="false">
      <c r="A1823" s="101"/>
      <c r="B1823" s="101" t="n">
        <v>19</v>
      </c>
      <c r="C1823" s="101" t="n">
        <v>83</v>
      </c>
      <c r="D1823" s="101" t="n">
        <v>64</v>
      </c>
      <c r="E1823" s="101" t="n">
        <v>147</v>
      </c>
      <c r="F1823" s="101" t="s">
        <v>285</v>
      </c>
      <c r="G1823" s="101" t="str">
        <f aca="false">E1823&amp;""&amp;F1823</f>
        <v>147Gd</v>
      </c>
      <c r="H1823" s="101" t="n">
        <v>-75356.575</v>
      </c>
      <c r="I1823" s="101" t="n">
        <v>7342.36</v>
      </c>
      <c r="J1823" s="101" t="n">
        <v>5528.13</v>
      </c>
      <c r="K1823" s="101" t="n">
        <v>18575.17</v>
      </c>
      <c r="L1823" s="101" t="n">
        <v>9283.29</v>
      </c>
      <c r="M1823" s="101" t="n">
        <v>-4614.066</v>
      </c>
      <c r="N1823" s="101" t="n">
        <v>-11160.54</v>
      </c>
      <c r="O1823" s="101" t="n">
        <v>1735.21</v>
      </c>
      <c r="P1823" s="101" t="n">
        <v>-1649.34</v>
      </c>
      <c r="Q1823" s="101" t="n">
        <v>-15664.48</v>
      </c>
      <c r="R1823" s="101"/>
      <c r="S1823" s="101"/>
      <c r="T1823" s="101"/>
      <c r="U1823" s="101"/>
      <c r="V1823" s="101"/>
      <c r="W1823" s="101"/>
      <c r="X1823" s="101"/>
      <c r="Y1823" s="101"/>
      <c r="Z1823" s="101"/>
      <c r="AA1823" s="101"/>
    </row>
    <row r="1824" customFormat="false" ht="15.75" hidden="false" customHeight="true" outlineLevel="0" collapsed="false">
      <c r="A1824" s="101"/>
      <c r="B1824" s="101" t="n">
        <v>17</v>
      </c>
      <c r="C1824" s="101" t="n">
        <v>82</v>
      </c>
      <c r="D1824" s="101" t="n">
        <v>65</v>
      </c>
      <c r="E1824" s="101" t="n">
        <v>147</v>
      </c>
      <c r="F1824" s="101" t="s">
        <v>286</v>
      </c>
      <c r="G1824" s="101" t="str">
        <f aca="false">E1824&amp;""&amp;F1824</f>
        <v>147Tb</v>
      </c>
      <c r="H1824" s="101" t="n">
        <v>-70742.509</v>
      </c>
      <c r="I1824" s="101" t="n">
        <v>11050.42</v>
      </c>
      <c r="J1824" s="101" t="n">
        <v>1945.95</v>
      </c>
      <c r="K1824" s="101" t="n">
        <v>20583.21</v>
      </c>
      <c r="L1824" s="101" t="n">
        <v>7328.91</v>
      </c>
      <c r="M1824" s="101" t="n">
        <v>-6546.472</v>
      </c>
      <c r="N1824" s="101" t="n">
        <v>-14985.42</v>
      </c>
      <c r="O1824" s="101" t="n">
        <v>1073.87</v>
      </c>
      <c r="P1824" s="101" t="n">
        <v>-914.06</v>
      </c>
      <c r="Q1824" s="101" t="n">
        <v>-16258.91</v>
      </c>
      <c r="R1824" s="101"/>
      <c r="S1824" s="101"/>
      <c r="T1824" s="101"/>
      <c r="U1824" s="101"/>
      <c r="V1824" s="101"/>
      <c r="W1824" s="101"/>
      <c r="X1824" s="101"/>
      <c r="Y1824" s="101"/>
      <c r="Z1824" s="101"/>
      <c r="AA1824" s="101"/>
    </row>
    <row r="1825" customFormat="false" ht="15.75" hidden="false" customHeight="true" outlineLevel="0" collapsed="false">
      <c r="A1825" s="101"/>
      <c r="B1825" s="101" t="n">
        <v>15</v>
      </c>
      <c r="C1825" s="101" t="n">
        <v>81</v>
      </c>
      <c r="D1825" s="101" t="n">
        <v>66</v>
      </c>
      <c r="E1825" s="101" t="n">
        <v>147</v>
      </c>
      <c r="F1825" s="101" t="s">
        <v>287</v>
      </c>
      <c r="G1825" s="101" t="str">
        <f aca="false">E1825&amp;""&amp;F1825</f>
        <v>147Dy</v>
      </c>
      <c r="H1825" s="101" t="n">
        <v>-64196.037</v>
      </c>
      <c r="I1825" s="101" t="n">
        <v>9712.44</v>
      </c>
      <c r="J1825" s="101" t="n">
        <v>3721.6</v>
      </c>
      <c r="K1825" s="101" t="n">
        <v>22096.07</v>
      </c>
      <c r="L1825" s="101" t="n">
        <v>5849.94</v>
      </c>
      <c r="M1825" s="101" t="n">
        <v>-8438.945</v>
      </c>
      <c r="N1825" s="101" t="n">
        <v>-17588.23</v>
      </c>
      <c r="O1825" s="101" t="n">
        <v>1610.35</v>
      </c>
      <c r="P1825" s="101" t="n">
        <v>4600.52</v>
      </c>
      <c r="Q1825" s="101" t="n">
        <v>-21029.14</v>
      </c>
      <c r="R1825" s="101"/>
      <c r="S1825" s="101"/>
      <c r="T1825" s="101"/>
      <c r="U1825" s="101"/>
      <c r="V1825" s="101"/>
      <c r="W1825" s="101"/>
      <c r="X1825" s="101"/>
      <c r="Y1825" s="101"/>
      <c r="Z1825" s="101"/>
      <c r="AA1825" s="101"/>
    </row>
    <row r="1826" customFormat="false" ht="15.75" hidden="false" customHeight="true" outlineLevel="0" collapsed="false">
      <c r="A1826" s="101"/>
      <c r="B1826" s="101" t="n">
        <v>13</v>
      </c>
      <c r="C1826" s="101" t="n">
        <v>80</v>
      </c>
      <c r="D1826" s="101" t="n">
        <v>67</v>
      </c>
      <c r="E1826" s="101" t="n">
        <v>147</v>
      </c>
      <c r="F1826" s="101" t="s">
        <v>288</v>
      </c>
      <c r="G1826" s="101" t="str">
        <f aca="false">E1826&amp;""&amp;F1826</f>
        <v>147Ho</v>
      </c>
      <c r="H1826" s="101" t="n">
        <v>-55757.092</v>
      </c>
      <c r="I1826" s="101" t="n">
        <v>12590.19</v>
      </c>
      <c r="J1826" s="101" t="n">
        <v>491.15</v>
      </c>
      <c r="K1826" s="101" t="n">
        <v>22779.62</v>
      </c>
      <c r="L1826" s="101" t="n">
        <v>4033.1</v>
      </c>
      <c r="M1826" s="101" t="n">
        <v>-9149.286</v>
      </c>
      <c r="N1826" s="101" t="n">
        <v>-19782.69</v>
      </c>
      <c r="O1826" s="101" t="n">
        <v>2237.18</v>
      </c>
      <c r="P1826" s="101" t="n">
        <v>4717.35</v>
      </c>
      <c r="Q1826" s="101" t="n">
        <v>-19506.4</v>
      </c>
      <c r="R1826" s="101"/>
      <c r="S1826" s="101"/>
      <c r="T1826" s="101"/>
      <c r="U1826" s="101"/>
      <c r="V1826" s="101"/>
      <c r="W1826" s="101"/>
      <c r="X1826" s="101"/>
      <c r="Y1826" s="101"/>
      <c r="Z1826" s="101"/>
      <c r="AA1826" s="101"/>
    </row>
    <row r="1827" customFormat="false" ht="15.75" hidden="false" customHeight="true" outlineLevel="0" collapsed="false">
      <c r="A1827" s="101"/>
      <c r="B1827" s="101" t="n">
        <v>11</v>
      </c>
      <c r="C1827" s="101" t="n">
        <v>79</v>
      </c>
      <c r="D1827" s="101" t="n">
        <v>68</v>
      </c>
      <c r="E1827" s="101" t="n">
        <v>147</v>
      </c>
      <c r="F1827" s="101" t="s">
        <v>289</v>
      </c>
      <c r="G1827" s="101" t="str">
        <f aca="false">E1827&amp;""&amp;F1827</f>
        <v>147Er</v>
      </c>
      <c r="H1827" s="101" t="n">
        <v>-46607.806</v>
      </c>
      <c r="I1827" s="101" t="n">
        <v>10357.11</v>
      </c>
      <c r="J1827" s="101" t="n">
        <v>2658.56</v>
      </c>
      <c r="K1827" s="101" t="n">
        <v>23674.01</v>
      </c>
      <c r="L1827" s="101" t="n">
        <v>2943.15</v>
      </c>
      <c r="M1827" s="101" t="n">
        <v>-10633.406</v>
      </c>
      <c r="N1827" s="101"/>
      <c r="O1827" s="101" t="n">
        <v>3136.22</v>
      </c>
      <c r="P1827" s="101" t="n">
        <v>8658.14</v>
      </c>
      <c r="Q1827" s="101" t="n">
        <v>-23788.01</v>
      </c>
      <c r="R1827" s="101"/>
      <c r="S1827" s="101"/>
      <c r="T1827" s="101"/>
      <c r="U1827" s="101"/>
      <c r="V1827" s="101"/>
      <c r="W1827" s="101"/>
      <c r="X1827" s="101"/>
      <c r="Y1827" s="101"/>
      <c r="Z1827" s="101"/>
      <c r="AA1827" s="101"/>
    </row>
    <row r="1828" customFormat="false" ht="15.75" hidden="false" customHeight="true" outlineLevel="0" collapsed="false">
      <c r="A1828" s="101"/>
      <c r="B1828" s="101" t="n">
        <v>9</v>
      </c>
      <c r="C1828" s="101" t="n">
        <v>78</v>
      </c>
      <c r="D1828" s="101" t="n">
        <v>69</v>
      </c>
      <c r="E1828" s="101" t="n">
        <v>147</v>
      </c>
      <c r="F1828" s="101" t="s">
        <v>290</v>
      </c>
      <c r="G1828" s="101" t="str">
        <f aca="false">E1828&amp;""&amp;F1828</f>
        <v>147Tm</v>
      </c>
      <c r="H1828" s="101" t="n">
        <v>-35974.4</v>
      </c>
      <c r="I1828" s="101" t="n">
        <v>13154.01</v>
      </c>
      <c r="J1828" s="101" t="n">
        <v>-1058.64</v>
      </c>
      <c r="K1828" s="101" t="n">
        <v>24534.01</v>
      </c>
      <c r="L1828" s="101" t="n">
        <v>1432.24</v>
      </c>
      <c r="M1828" s="101"/>
      <c r="N1828" s="101"/>
      <c r="O1828" s="101" t="n">
        <v>3648.01</v>
      </c>
      <c r="P1828" s="101" t="n">
        <v>7974.85</v>
      </c>
      <c r="Q1828" s="101"/>
      <c r="R1828" s="101"/>
      <c r="S1828" s="101"/>
      <c r="T1828" s="101"/>
      <c r="U1828" s="101"/>
      <c r="V1828" s="101"/>
      <c r="W1828" s="101"/>
      <c r="X1828" s="101"/>
      <c r="Y1828" s="101"/>
      <c r="Z1828" s="101"/>
      <c r="AA1828" s="101"/>
    </row>
    <row r="1829" customFormat="false" ht="15.75" hidden="false" customHeight="true" outlineLevel="0" collapsed="false">
      <c r="A1829" s="101"/>
      <c r="B1829" s="101" t="n">
        <v>40</v>
      </c>
      <c r="C1829" s="101" t="n">
        <v>94</v>
      </c>
      <c r="D1829" s="101" t="n">
        <v>54</v>
      </c>
      <c r="E1829" s="101" t="n">
        <v>148</v>
      </c>
      <c r="F1829" s="101" t="s">
        <v>275</v>
      </c>
      <c r="G1829" s="101" t="str">
        <f aca="false">E1829&amp;""&amp;F1829</f>
        <v>148Xe</v>
      </c>
      <c r="H1829" s="101" t="n">
        <v>-39002.01</v>
      </c>
      <c r="I1829" s="101" t="n">
        <v>4466.01</v>
      </c>
      <c r="J1829" s="101"/>
      <c r="K1829" s="101" t="n">
        <v>7189.01</v>
      </c>
      <c r="L1829" s="101"/>
      <c r="M1829" s="101" t="n">
        <v>8295.01</v>
      </c>
      <c r="N1829" s="101" t="n">
        <v>18592.01</v>
      </c>
      <c r="O1829" s="101"/>
      <c r="P1829" s="101"/>
      <c r="Q1829" s="101" t="n">
        <v>4945.01</v>
      </c>
      <c r="R1829" s="101"/>
      <c r="S1829" s="101"/>
      <c r="T1829" s="101"/>
      <c r="U1829" s="101"/>
      <c r="V1829" s="101"/>
      <c r="W1829" s="101"/>
      <c r="X1829" s="101"/>
      <c r="Y1829" s="101"/>
      <c r="Z1829" s="101"/>
      <c r="AA1829" s="101"/>
    </row>
    <row r="1830" customFormat="false" ht="15.75" hidden="false" customHeight="true" outlineLevel="0" collapsed="false">
      <c r="A1830" s="101"/>
      <c r="B1830" s="101" t="n">
        <v>38</v>
      </c>
      <c r="C1830" s="101" t="n">
        <v>93</v>
      </c>
      <c r="D1830" s="101" t="n">
        <v>55</v>
      </c>
      <c r="E1830" s="101" t="n">
        <v>148</v>
      </c>
      <c r="F1830" s="101" t="s">
        <v>276</v>
      </c>
      <c r="G1830" s="101" t="str">
        <f aca="false">E1830&amp;""&amp;F1830</f>
        <v>148Cs</v>
      </c>
      <c r="H1830" s="101" t="n">
        <v>-47296.48</v>
      </c>
      <c r="I1830" s="101" t="n">
        <v>3349.59</v>
      </c>
      <c r="J1830" s="101" t="n">
        <v>11979.01</v>
      </c>
      <c r="K1830" s="101" t="n">
        <v>7870.16</v>
      </c>
      <c r="L1830" s="101"/>
      <c r="M1830" s="101" t="n">
        <v>10297.255</v>
      </c>
      <c r="N1830" s="101" t="n">
        <v>15412.26</v>
      </c>
      <c r="O1830" s="101" t="n">
        <v>-4441.01</v>
      </c>
      <c r="P1830" s="101"/>
      <c r="Q1830" s="101" t="n">
        <v>4896.23</v>
      </c>
      <c r="R1830" s="101"/>
      <c r="S1830" s="101"/>
      <c r="T1830" s="101"/>
      <c r="U1830" s="101"/>
      <c r="V1830" s="101"/>
      <c r="W1830" s="101"/>
      <c r="X1830" s="101"/>
      <c r="Y1830" s="101"/>
      <c r="Z1830" s="101"/>
      <c r="AA1830" s="101"/>
    </row>
    <row r="1831" customFormat="false" ht="15.75" hidden="false" customHeight="true" outlineLevel="0" collapsed="false">
      <c r="A1831" s="101"/>
      <c r="B1831" s="101" t="n">
        <v>36</v>
      </c>
      <c r="C1831" s="101" t="n">
        <v>92</v>
      </c>
      <c r="D1831" s="101" t="n">
        <v>56</v>
      </c>
      <c r="E1831" s="101" t="n">
        <v>148</v>
      </c>
      <c r="F1831" s="101" t="s">
        <v>277</v>
      </c>
      <c r="G1831" s="101" t="str">
        <f aca="false">E1831&amp;""&amp;F1831</f>
        <v>148Ba</v>
      </c>
      <c r="H1831" s="101" t="n">
        <v>-57593.735</v>
      </c>
      <c r="I1831" s="101" t="n">
        <v>5401.02</v>
      </c>
      <c r="J1831" s="101" t="n">
        <v>12864.5</v>
      </c>
      <c r="K1831" s="101" t="n">
        <v>8796.07</v>
      </c>
      <c r="L1831" s="101" t="n">
        <v>24216.73</v>
      </c>
      <c r="M1831" s="101" t="n">
        <v>5115</v>
      </c>
      <c r="N1831" s="101" t="n">
        <v>12804.65</v>
      </c>
      <c r="O1831" s="101" t="n">
        <v>-3146.36</v>
      </c>
      <c r="P1831" s="101" t="n">
        <v>-22276.01</v>
      </c>
      <c r="Q1831" s="101" t="n">
        <v>1013.34</v>
      </c>
      <c r="R1831" s="101"/>
      <c r="S1831" s="101"/>
      <c r="T1831" s="101"/>
      <c r="U1831" s="101"/>
      <c r="V1831" s="101"/>
      <c r="W1831" s="101"/>
      <c r="X1831" s="101"/>
      <c r="Y1831" s="101"/>
      <c r="Z1831" s="101"/>
      <c r="AA1831" s="101"/>
    </row>
    <row r="1832" customFormat="false" ht="15.75" hidden="false" customHeight="true" outlineLevel="0" collapsed="false">
      <c r="A1832" s="101"/>
      <c r="B1832" s="101" t="n">
        <v>34</v>
      </c>
      <c r="C1832" s="101" t="n">
        <v>91</v>
      </c>
      <c r="D1832" s="101" t="n">
        <v>57</v>
      </c>
      <c r="E1832" s="101" t="n">
        <v>148</v>
      </c>
      <c r="F1832" s="101" t="s">
        <v>278</v>
      </c>
      <c r="G1832" s="101" t="str">
        <f aca="false">E1832&amp;""&amp;F1832</f>
        <v>148La</v>
      </c>
      <c r="H1832" s="101" t="n">
        <v>-62708.735</v>
      </c>
      <c r="I1832" s="101" t="n">
        <v>4101.66</v>
      </c>
      <c r="J1832" s="101" t="n">
        <v>9733.68</v>
      </c>
      <c r="K1832" s="101" t="n">
        <v>9804.54</v>
      </c>
      <c r="L1832" s="101" t="n">
        <v>21717.72</v>
      </c>
      <c r="M1832" s="101" t="n">
        <v>7689.645</v>
      </c>
      <c r="N1832" s="101" t="n">
        <v>9826.62</v>
      </c>
      <c r="O1832" s="101" t="n">
        <v>-1863.14</v>
      </c>
      <c r="P1832" s="101" t="n">
        <v>-17979.5</v>
      </c>
      <c r="Q1832" s="101" t="n">
        <v>1233.83</v>
      </c>
      <c r="R1832" s="101"/>
      <c r="S1832" s="101"/>
      <c r="T1832" s="101"/>
      <c r="U1832" s="101"/>
      <c r="V1832" s="101"/>
      <c r="W1832" s="101"/>
      <c r="X1832" s="101"/>
      <c r="Y1832" s="101"/>
      <c r="Z1832" s="101"/>
      <c r="AA1832" s="101"/>
    </row>
    <row r="1833" customFormat="false" ht="15.75" hidden="false" customHeight="true" outlineLevel="0" collapsed="false">
      <c r="A1833" s="101"/>
      <c r="B1833" s="101" t="n">
        <v>32</v>
      </c>
      <c r="C1833" s="101" t="n">
        <v>90</v>
      </c>
      <c r="D1833" s="101" t="n">
        <v>58</v>
      </c>
      <c r="E1833" s="101" t="n">
        <v>148</v>
      </c>
      <c r="F1833" s="101" t="s">
        <v>279</v>
      </c>
      <c r="G1833" s="101" t="str">
        <f aca="false">E1833&amp;""&amp;F1833</f>
        <v>148Ce</v>
      </c>
      <c r="H1833" s="101" t="n">
        <v>-70398.38</v>
      </c>
      <c r="I1833" s="101" t="n">
        <v>6455.82</v>
      </c>
      <c r="J1833" s="101" t="n">
        <v>11008.96</v>
      </c>
      <c r="K1833" s="101" t="n">
        <v>10905.95</v>
      </c>
      <c r="L1833" s="101" t="n">
        <v>20036.02</v>
      </c>
      <c r="M1833" s="101" t="n">
        <v>2136.98</v>
      </c>
      <c r="N1833" s="101" t="n">
        <v>7009.43</v>
      </c>
      <c r="O1833" s="101" t="n">
        <v>-1056.22</v>
      </c>
      <c r="P1833" s="101" t="n">
        <v>-17423.32</v>
      </c>
      <c r="Q1833" s="101" t="n">
        <v>-3025.69</v>
      </c>
      <c r="R1833" s="101"/>
      <c r="S1833" s="101"/>
      <c r="T1833" s="101"/>
      <c r="U1833" s="101"/>
      <c r="V1833" s="101"/>
      <c r="W1833" s="101"/>
      <c r="X1833" s="101"/>
      <c r="Y1833" s="101"/>
      <c r="Z1833" s="101"/>
      <c r="AA1833" s="101"/>
    </row>
    <row r="1834" customFormat="false" ht="15.75" hidden="false" customHeight="true" outlineLevel="0" collapsed="false">
      <c r="A1834" s="101"/>
      <c r="B1834" s="101" t="n">
        <v>30</v>
      </c>
      <c r="C1834" s="101" t="n">
        <v>89</v>
      </c>
      <c r="D1834" s="101" t="n">
        <v>59</v>
      </c>
      <c r="E1834" s="101" t="n">
        <v>148</v>
      </c>
      <c r="F1834" s="101" t="s">
        <v>280</v>
      </c>
      <c r="G1834" s="101" t="str">
        <f aca="false">E1834&amp;""&amp;F1834</f>
        <v>148Pr</v>
      </c>
      <c r="H1834" s="101" t="n">
        <v>-72535.36</v>
      </c>
      <c r="I1834" s="101" t="n">
        <v>5162.67</v>
      </c>
      <c r="J1834" s="101" t="n">
        <v>7810.45</v>
      </c>
      <c r="K1834" s="101" t="n">
        <v>11997.27</v>
      </c>
      <c r="L1834" s="101" t="n">
        <v>18066.47</v>
      </c>
      <c r="M1834" s="101" t="n">
        <v>4872.449</v>
      </c>
      <c r="N1834" s="101" t="n">
        <v>4329.71</v>
      </c>
      <c r="O1834" s="101" t="n">
        <v>-110.62</v>
      </c>
      <c r="P1834" s="101" t="n">
        <v>-13145.94</v>
      </c>
      <c r="Q1834" s="101" t="n">
        <v>-2460.05</v>
      </c>
      <c r="R1834" s="101"/>
      <c r="S1834" s="101"/>
      <c r="T1834" s="101"/>
      <c r="U1834" s="101"/>
      <c r="V1834" s="101"/>
      <c r="W1834" s="101"/>
      <c r="X1834" s="101"/>
      <c r="Y1834" s="101"/>
      <c r="Z1834" s="101"/>
      <c r="AA1834" s="101"/>
    </row>
    <row r="1835" customFormat="false" ht="15.75" hidden="false" customHeight="true" outlineLevel="0" collapsed="false">
      <c r="A1835" s="101"/>
      <c r="B1835" s="101" t="n">
        <v>28</v>
      </c>
      <c r="C1835" s="101" t="n">
        <v>88</v>
      </c>
      <c r="D1835" s="101" t="n">
        <v>60</v>
      </c>
      <c r="E1835" s="101" t="n">
        <v>148</v>
      </c>
      <c r="F1835" s="101" t="s">
        <v>281</v>
      </c>
      <c r="G1835" s="101" t="str">
        <f aca="false">E1835&amp;""&amp;F1835</f>
        <v>148Nd</v>
      </c>
      <c r="H1835" s="101" t="n">
        <v>-77407.809</v>
      </c>
      <c r="I1835" s="101" t="n">
        <v>7332.5</v>
      </c>
      <c r="J1835" s="101" t="n">
        <v>9252.77</v>
      </c>
      <c r="K1835" s="101" t="n">
        <v>12624.69</v>
      </c>
      <c r="L1835" s="101" t="n">
        <v>16350.68</v>
      </c>
      <c r="M1835" s="101" t="n">
        <v>-542.735</v>
      </c>
      <c r="N1835" s="101" t="n">
        <v>1928.26</v>
      </c>
      <c r="O1835" s="101" t="n">
        <v>599.04</v>
      </c>
      <c r="P1835" s="101" t="n">
        <v>-12682.9</v>
      </c>
      <c r="Q1835" s="101" t="n">
        <v>-6437.19</v>
      </c>
      <c r="R1835" s="101"/>
      <c r="S1835" s="101"/>
      <c r="T1835" s="101"/>
      <c r="U1835" s="101"/>
      <c r="V1835" s="101"/>
      <c r="W1835" s="101"/>
      <c r="X1835" s="101"/>
      <c r="Y1835" s="101"/>
      <c r="Z1835" s="101"/>
      <c r="AA1835" s="101"/>
    </row>
    <row r="1836" customFormat="false" ht="15.75" hidden="false" customHeight="true" outlineLevel="0" collapsed="false">
      <c r="A1836" s="101"/>
      <c r="B1836" s="101" t="n">
        <v>26</v>
      </c>
      <c r="C1836" s="101" t="n">
        <v>87</v>
      </c>
      <c r="D1836" s="101" t="n">
        <v>61</v>
      </c>
      <c r="E1836" s="101" t="n">
        <v>148</v>
      </c>
      <c r="F1836" s="101" t="s">
        <v>282</v>
      </c>
      <c r="G1836" s="101" t="str">
        <f aca="false">E1836&amp;""&amp;F1836</f>
        <v>148Pm</v>
      </c>
      <c r="H1836" s="101" t="n">
        <v>-76865.073</v>
      </c>
      <c r="I1836" s="101" t="n">
        <v>5894.46</v>
      </c>
      <c r="J1836" s="101" t="n">
        <v>6007.41</v>
      </c>
      <c r="K1836" s="101" t="n">
        <v>13553.5</v>
      </c>
      <c r="L1836" s="101" t="n">
        <v>14762.29</v>
      </c>
      <c r="M1836" s="101" t="n">
        <v>2470.992</v>
      </c>
      <c r="N1836" s="101" t="n">
        <v>-565.7</v>
      </c>
      <c r="O1836" s="101" t="n">
        <v>1460.43</v>
      </c>
      <c r="P1836" s="101" t="n">
        <v>-8710.03</v>
      </c>
      <c r="Q1836" s="101" t="n">
        <v>-5670.38</v>
      </c>
      <c r="R1836" s="101"/>
      <c r="S1836" s="101"/>
      <c r="T1836" s="101"/>
      <c r="U1836" s="101"/>
      <c r="V1836" s="101"/>
      <c r="W1836" s="101"/>
      <c r="X1836" s="101"/>
      <c r="Y1836" s="101"/>
      <c r="Z1836" s="101"/>
      <c r="AA1836" s="101"/>
    </row>
    <row r="1837" customFormat="false" ht="15.75" hidden="false" customHeight="true" outlineLevel="0" collapsed="false">
      <c r="A1837" s="101"/>
      <c r="B1837" s="101" t="n">
        <v>24</v>
      </c>
      <c r="C1837" s="101" t="n">
        <v>86</v>
      </c>
      <c r="D1837" s="101" t="n">
        <v>62</v>
      </c>
      <c r="E1837" s="101" t="n">
        <v>148</v>
      </c>
      <c r="F1837" s="101" t="s">
        <v>283</v>
      </c>
      <c r="G1837" s="101" t="str">
        <f aca="false">E1837&amp;""&amp;F1837</f>
        <v>148Sm</v>
      </c>
      <c r="H1837" s="101" t="n">
        <v>-79336.065</v>
      </c>
      <c r="I1837" s="101" t="n">
        <v>8141.37</v>
      </c>
      <c r="J1837" s="101" t="n">
        <v>7583.1</v>
      </c>
      <c r="K1837" s="101" t="n">
        <v>14482.49</v>
      </c>
      <c r="L1837" s="101" t="n">
        <v>12988.26</v>
      </c>
      <c r="M1837" s="101" t="n">
        <v>-3036.687</v>
      </c>
      <c r="N1837" s="101" t="n">
        <v>-3066.74</v>
      </c>
      <c r="O1837" s="101" t="n">
        <v>1986.87</v>
      </c>
      <c r="P1837" s="101" t="n">
        <v>-8478.41</v>
      </c>
      <c r="Q1837" s="101" t="n">
        <v>-9862.98</v>
      </c>
      <c r="R1837" s="101"/>
      <c r="S1837" s="101"/>
      <c r="T1837" s="101"/>
      <c r="U1837" s="101"/>
      <c r="V1837" s="101"/>
      <c r="W1837" s="101"/>
      <c r="X1837" s="101"/>
      <c r="Y1837" s="101"/>
      <c r="Z1837" s="101"/>
      <c r="AA1837" s="101"/>
    </row>
    <row r="1838" customFormat="false" ht="15.75" hidden="false" customHeight="true" outlineLevel="0" collapsed="false">
      <c r="A1838" s="101"/>
      <c r="B1838" s="101" t="n">
        <v>22</v>
      </c>
      <c r="C1838" s="101" t="n">
        <v>85</v>
      </c>
      <c r="D1838" s="101" t="n">
        <v>63</v>
      </c>
      <c r="E1838" s="101" t="n">
        <v>148</v>
      </c>
      <c r="F1838" s="101" t="s">
        <v>284</v>
      </c>
      <c r="G1838" s="101" t="str">
        <f aca="false">E1838&amp;""&amp;F1838</f>
        <v>148Eu</v>
      </c>
      <c r="H1838" s="101" t="n">
        <v>-76299.378</v>
      </c>
      <c r="I1838" s="101" t="n">
        <v>6826.3</v>
      </c>
      <c r="J1838" s="101" t="n">
        <v>4322.34</v>
      </c>
      <c r="K1838" s="101" t="n">
        <v>15324.59</v>
      </c>
      <c r="L1838" s="101" t="n">
        <v>11423.11</v>
      </c>
      <c r="M1838" s="101" t="n">
        <v>-30.057</v>
      </c>
      <c r="N1838" s="101" t="n">
        <v>-5768.1</v>
      </c>
      <c r="O1838" s="101" t="n">
        <v>2691.64</v>
      </c>
      <c r="P1838" s="101" t="n">
        <v>-4546.41</v>
      </c>
      <c r="Q1838" s="101" t="n">
        <v>-9014.12</v>
      </c>
      <c r="R1838" s="101"/>
      <c r="S1838" s="101"/>
      <c r="T1838" s="101"/>
      <c r="U1838" s="101"/>
      <c r="V1838" s="101"/>
      <c r="W1838" s="101"/>
      <c r="X1838" s="101"/>
      <c r="Y1838" s="101"/>
      <c r="Z1838" s="101"/>
      <c r="AA1838" s="101"/>
    </row>
    <row r="1839" customFormat="false" ht="15.75" hidden="false" customHeight="true" outlineLevel="0" collapsed="false">
      <c r="A1839" s="101"/>
      <c r="B1839" s="101" t="n">
        <v>20</v>
      </c>
      <c r="C1839" s="101" t="n">
        <v>84</v>
      </c>
      <c r="D1839" s="101" t="n">
        <v>64</v>
      </c>
      <c r="E1839" s="101" t="n">
        <v>148</v>
      </c>
      <c r="F1839" s="101" t="s">
        <v>285</v>
      </c>
      <c r="G1839" s="101" t="str">
        <f aca="false">E1839&amp;""&amp;F1839</f>
        <v>148Gd</v>
      </c>
      <c r="H1839" s="101" t="n">
        <v>-76269.321</v>
      </c>
      <c r="I1839" s="101" t="n">
        <v>8984.06</v>
      </c>
      <c r="J1839" s="101" t="n">
        <v>6013.89</v>
      </c>
      <c r="K1839" s="101" t="n">
        <v>16326.42</v>
      </c>
      <c r="L1839" s="101" t="n">
        <v>9851.06</v>
      </c>
      <c r="M1839" s="101" t="n">
        <v>-5738.041</v>
      </c>
      <c r="N1839" s="101" t="n">
        <v>-8416.1</v>
      </c>
      <c r="O1839" s="101" t="n">
        <v>3271.21</v>
      </c>
      <c r="P1839" s="101" t="n">
        <v>-4292.28</v>
      </c>
      <c r="Q1839" s="101" t="n">
        <v>-13598.13</v>
      </c>
      <c r="R1839" s="101"/>
      <c r="S1839" s="101"/>
      <c r="T1839" s="101"/>
      <c r="U1839" s="101"/>
      <c r="V1839" s="101"/>
      <c r="W1839" s="101"/>
      <c r="X1839" s="101"/>
      <c r="Y1839" s="101"/>
      <c r="Z1839" s="101"/>
      <c r="AA1839" s="101"/>
    </row>
    <row r="1840" customFormat="false" ht="15.75" hidden="false" customHeight="true" outlineLevel="0" collapsed="false">
      <c r="A1840" s="101"/>
      <c r="B1840" s="101" t="n">
        <v>18</v>
      </c>
      <c r="C1840" s="101" t="n">
        <v>83</v>
      </c>
      <c r="D1840" s="101" t="n">
        <v>65</v>
      </c>
      <c r="E1840" s="101" t="n">
        <v>148</v>
      </c>
      <c r="F1840" s="101" t="s">
        <v>286</v>
      </c>
      <c r="G1840" s="101" t="str">
        <f aca="false">E1840&amp;""&amp;F1840</f>
        <v>148Tb</v>
      </c>
      <c r="H1840" s="101" t="n">
        <v>-70531.28</v>
      </c>
      <c r="I1840" s="101" t="n">
        <v>7860.09</v>
      </c>
      <c r="J1840" s="101" t="n">
        <v>2463.68</v>
      </c>
      <c r="K1840" s="101" t="n">
        <v>18910.51</v>
      </c>
      <c r="L1840" s="101" t="n">
        <v>7991.8</v>
      </c>
      <c r="M1840" s="101" t="n">
        <v>-2678.064</v>
      </c>
      <c r="N1840" s="101" t="n">
        <v>-12540.12</v>
      </c>
      <c r="O1840" s="101" t="n">
        <v>2662.9</v>
      </c>
      <c r="P1840" s="101" t="n">
        <v>-275.85</v>
      </c>
      <c r="Q1840" s="101" t="n">
        <v>-14406.56</v>
      </c>
      <c r="R1840" s="101"/>
      <c r="S1840" s="101"/>
      <c r="T1840" s="101"/>
      <c r="U1840" s="101"/>
      <c r="V1840" s="101"/>
      <c r="W1840" s="101"/>
      <c r="X1840" s="101"/>
      <c r="Y1840" s="101"/>
      <c r="Z1840" s="101"/>
      <c r="AA1840" s="101"/>
    </row>
    <row r="1841" customFormat="false" ht="15.75" hidden="false" customHeight="true" outlineLevel="0" collapsed="false">
      <c r="A1841" s="101"/>
      <c r="B1841" s="101" t="n">
        <v>16</v>
      </c>
      <c r="C1841" s="101" t="n">
        <v>82</v>
      </c>
      <c r="D1841" s="101" t="n">
        <v>66</v>
      </c>
      <c r="E1841" s="101" t="n">
        <v>148</v>
      </c>
      <c r="F1841" s="101" t="s">
        <v>287</v>
      </c>
      <c r="G1841" s="101" t="str">
        <f aca="false">E1841&amp;""&amp;F1841</f>
        <v>148Dy</v>
      </c>
      <c r="H1841" s="101" t="n">
        <v>-67853.216</v>
      </c>
      <c r="I1841" s="101" t="n">
        <v>11728.5</v>
      </c>
      <c r="J1841" s="101" t="n">
        <v>4399.68</v>
      </c>
      <c r="K1841" s="101" t="n">
        <v>21440.93</v>
      </c>
      <c r="L1841" s="101" t="n">
        <v>6345.63</v>
      </c>
      <c r="M1841" s="101" t="n">
        <v>-9862.059</v>
      </c>
      <c r="N1841" s="101" t="n">
        <v>-16374.23</v>
      </c>
      <c r="O1841" s="101" t="n">
        <v>1481.37</v>
      </c>
      <c r="P1841" s="101" t="n">
        <v>214.39</v>
      </c>
      <c r="Q1841" s="101" t="n">
        <v>-20167.44</v>
      </c>
      <c r="R1841" s="101"/>
      <c r="S1841" s="101"/>
      <c r="T1841" s="101"/>
      <c r="U1841" s="101"/>
      <c r="V1841" s="101"/>
      <c r="W1841" s="101"/>
      <c r="X1841" s="101"/>
      <c r="Y1841" s="101"/>
      <c r="Z1841" s="101"/>
      <c r="AA1841" s="101"/>
    </row>
    <row r="1842" customFormat="false" ht="15.75" hidden="false" customHeight="true" outlineLevel="0" collapsed="false">
      <c r="A1842" s="101"/>
      <c r="B1842" s="101" t="n">
        <v>14</v>
      </c>
      <c r="C1842" s="101" t="n">
        <v>81</v>
      </c>
      <c r="D1842" s="101" t="n">
        <v>67</v>
      </c>
      <c r="E1842" s="101" t="n">
        <v>148</v>
      </c>
      <c r="F1842" s="101" t="s">
        <v>288</v>
      </c>
      <c r="G1842" s="101" t="str">
        <f aca="false">E1842&amp;""&amp;F1842</f>
        <v>148Ho</v>
      </c>
      <c r="H1842" s="101" t="n">
        <v>-57991.157</v>
      </c>
      <c r="I1842" s="101" t="n">
        <v>10305.38</v>
      </c>
      <c r="J1842" s="101" t="n">
        <v>1084.09</v>
      </c>
      <c r="K1842" s="101" t="n">
        <v>22895.57</v>
      </c>
      <c r="L1842" s="101" t="n">
        <v>4805.69</v>
      </c>
      <c r="M1842" s="101" t="n">
        <v>-6512.169</v>
      </c>
      <c r="N1842" s="101" t="n">
        <v>-19226.13</v>
      </c>
      <c r="O1842" s="101" t="n">
        <v>1952.11</v>
      </c>
      <c r="P1842" s="101" t="n">
        <v>5462.38</v>
      </c>
      <c r="Q1842" s="101" t="n">
        <v>-19454.67</v>
      </c>
      <c r="R1842" s="101"/>
      <c r="S1842" s="101"/>
      <c r="T1842" s="101"/>
      <c r="U1842" s="101"/>
      <c r="V1842" s="101"/>
      <c r="W1842" s="101"/>
      <c r="X1842" s="101"/>
      <c r="Y1842" s="101"/>
      <c r="Z1842" s="101"/>
      <c r="AA1842" s="101"/>
    </row>
    <row r="1843" customFormat="false" ht="15.75" hidden="false" customHeight="true" outlineLevel="0" collapsed="false">
      <c r="A1843" s="101"/>
      <c r="B1843" s="101" t="n">
        <v>12</v>
      </c>
      <c r="C1843" s="101" t="n">
        <v>80</v>
      </c>
      <c r="D1843" s="101" t="n">
        <v>68</v>
      </c>
      <c r="E1843" s="101" t="n">
        <v>148</v>
      </c>
      <c r="F1843" s="101" t="s">
        <v>289</v>
      </c>
      <c r="G1843" s="101" t="str">
        <f aca="false">E1843&amp;""&amp;F1843</f>
        <v>148Er</v>
      </c>
      <c r="H1843" s="101" t="n">
        <v>-51478.988</v>
      </c>
      <c r="I1843" s="101" t="n">
        <v>12942.5</v>
      </c>
      <c r="J1843" s="101" t="n">
        <v>3010.87</v>
      </c>
      <c r="K1843" s="101" t="n">
        <v>23299.61</v>
      </c>
      <c r="L1843" s="101" t="n">
        <v>3502.01</v>
      </c>
      <c r="M1843" s="101" t="n">
        <v>-12713.962</v>
      </c>
      <c r="N1843" s="101" t="n">
        <v>-21280.01</v>
      </c>
      <c r="O1843" s="101" t="n">
        <v>2666.18</v>
      </c>
      <c r="P1843" s="101" t="n">
        <v>5428.08</v>
      </c>
      <c r="Q1843" s="101" t="n">
        <v>-23575.91</v>
      </c>
      <c r="R1843" s="101"/>
      <c r="S1843" s="101"/>
      <c r="T1843" s="101"/>
      <c r="U1843" s="101"/>
      <c r="V1843" s="101"/>
      <c r="W1843" s="101"/>
      <c r="X1843" s="101"/>
      <c r="Y1843" s="101"/>
      <c r="Z1843" s="101"/>
      <c r="AA1843" s="101"/>
    </row>
    <row r="1844" customFormat="false" ht="15.75" hidden="false" customHeight="true" outlineLevel="0" collapsed="false">
      <c r="A1844" s="101"/>
      <c r="B1844" s="101" t="n">
        <v>10</v>
      </c>
      <c r="C1844" s="101" t="n">
        <v>79</v>
      </c>
      <c r="D1844" s="101" t="n">
        <v>69</v>
      </c>
      <c r="E1844" s="101" t="n">
        <v>148</v>
      </c>
      <c r="F1844" s="101" t="s">
        <v>290</v>
      </c>
      <c r="G1844" s="101" t="str">
        <f aca="false">E1844&amp;""&amp;F1844</f>
        <v>148Tm</v>
      </c>
      <c r="H1844" s="101" t="n">
        <v>-38765.027</v>
      </c>
      <c r="I1844" s="101" t="n">
        <v>10861.94</v>
      </c>
      <c r="J1844" s="101" t="n">
        <v>-553.81</v>
      </c>
      <c r="K1844" s="101" t="n">
        <v>24016.01</v>
      </c>
      <c r="L1844" s="101" t="n">
        <v>2104.75</v>
      </c>
      <c r="M1844" s="101" t="n">
        <v>-8566.01</v>
      </c>
      <c r="N1844" s="101"/>
      <c r="O1844" s="101" t="n">
        <v>3419.57</v>
      </c>
      <c r="P1844" s="101" t="n">
        <v>9703.09</v>
      </c>
      <c r="Q1844" s="101"/>
      <c r="R1844" s="101"/>
      <c r="S1844" s="101"/>
      <c r="T1844" s="101"/>
      <c r="U1844" s="101"/>
      <c r="V1844" s="101"/>
      <c r="W1844" s="101"/>
      <c r="X1844" s="101"/>
      <c r="Y1844" s="101"/>
      <c r="Z1844" s="101"/>
      <c r="AA1844" s="101"/>
    </row>
    <row r="1845" customFormat="false" ht="15.75" hidden="false" customHeight="true" outlineLevel="0" collapsed="false">
      <c r="A1845" s="101"/>
      <c r="B1845" s="101" t="n">
        <v>8</v>
      </c>
      <c r="C1845" s="101" t="n">
        <v>78</v>
      </c>
      <c r="D1845" s="101" t="n">
        <v>70</v>
      </c>
      <c r="E1845" s="101" t="n">
        <v>148</v>
      </c>
      <c r="F1845" s="101" t="s">
        <v>291</v>
      </c>
      <c r="G1845" s="101" t="str">
        <f aca="false">E1845&amp;""&amp;F1845</f>
        <v>148Yb</v>
      </c>
      <c r="H1845" s="101" t="n">
        <v>-30199.01</v>
      </c>
      <c r="I1845" s="101"/>
      <c r="J1845" s="101" t="n">
        <v>1514.01</v>
      </c>
      <c r="K1845" s="101"/>
      <c r="L1845" s="101" t="n">
        <v>455.01</v>
      </c>
      <c r="M1845" s="101"/>
      <c r="N1845" s="101"/>
      <c r="O1845" s="101" t="n">
        <v>3984.01</v>
      </c>
      <c r="P1845" s="101" t="n">
        <v>9120.01</v>
      </c>
      <c r="Q1845" s="101"/>
      <c r="R1845" s="101"/>
      <c r="S1845" s="101"/>
      <c r="T1845" s="101"/>
      <c r="U1845" s="101"/>
      <c r="V1845" s="101"/>
      <c r="W1845" s="101"/>
      <c r="X1845" s="101"/>
      <c r="Y1845" s="101"/>
      <c r="Z1845" s="101"/>
      <c r="AA1845" s="101"/>
    </row>
    <row r="1846" customFormat="false" ht="15.75" hidden="false" customHeight="true" outlineLevel="0" collapsed="false">
      <c r="A1846" s="101"/>
      <c r="B1846" s="101" t="n">
        <v>39</v>
      </c>
      <c r="C1846" s="101" t="n">
        <v>94</v>
      </c>
      <c r="D1846" s="101" t="n">
        <v>55</v>
      </c>
      <c r="E1846" s="101" t="n">
        <v>149</v>
      </c>
      <c r="F1846" s="101" t="s">
        <v>276</v>
      </c>
      <c r="G1846" s="101" t="str">
        <f aca="false">E1846&amp;""&amp;F1846</f>
        <v>149Cs</v>
      </c>
      <c r="H1846" s="101" t="n">
        <v>-43762.01</v>
      </c>
      <c r="I1846" s="101" t="n">
        <v>4536.01</v>
      </c>
      <c r="J1846" s="101" t="n">
        <v>12049.01</v>
      </c>
      <c r="K1846" s="101" t="n">
        <v>7886.01</v>
      </c>
      <c r="L1846" s="101"/>
      <c r="M1846" s="101" t="n">
        <v>9259.01</v>
      </c>
      <c r="N1846" s="101" t="n">
        <v>16458.01</v>
      </c>
      <c r="O1846" s="101" t="n">
        <v>-5247.01</v>
      </c>
      <c r="P1846" s="101"/>
      <c r="Q1846" s="101" t="n">
        <v>5761.01</v>
      </c>
      <c r="R1846" s="101"/>
      <c r="S1846" s="101"/>
      <c r="T1846" s="101"/>
      <c r="U1846" s="101"/>
      <c r="V1846" s="101"/>
      <c r="W1846" s="101"/>
      <c r="X1846" s="101"/>
      <c r="Y1846" s="101"/>
      <c r="Z1846" s="101"/>
      <c r="AA1846" s="101"/>
    </row>
    <row r="1847" customFormat="false" ht="15.75" hidden="false" customHeight="true" outlineLevel="0" collapsed="false">
      <c r="A1847" s="101"/>
      <c r="B1847" s="101" t="n">
        <v>37</v>
      </c>
      <c r="C1847" s="101" t="n">
        <v>93</v>
      </c>
      <c r="D1847" s="101" t="n">
        <v>56</v>
      </c>
      <c r="E1847" s="101" t="n">
        <v>149</v>
      </c>
      <c r="F1847" s="101" t="s">
        <v>277</v>
      </c>
      <c r="G1847" s="101" t="str">
        <f aca="false">E1847&amp;""&amp;F1847</f>
        <v>149Ba</v>
      </c>
      <c r="H1847" s="101" t="n">
        <v>-53021.01</v>
      </c>
      <c r="I1847" s="101" t="n">
        <v>3498.01</v>
      </c>
      <c r="J1847" s="101" t="n">
        <v>13013.01</v>
      </c>
      <c r="K1847" s="101" t="n">
        <v>8899.01</v>
      </c>
      <c r="L1847" s="101" t="n">
        <v>24992.01</v>
      </c>
      <c r="M1847" s="101" t="n">
        <v>7199.01</v>
      </c>
      <c r="N1847" s="101" t="n">
        <v>13649.01</v>
      </c>
      <c r="O1847" s="101" t="n">
        <v>-3952.01</v>
      </c>
      <c r="P1847" s="101" t="n">
        <v>-21308.01</v>
      </c>
      <c r="Q1847" s="101" t="n">
        <v>1617.01</v>
      </c>
      <c r="R1847" s="101"/>
      <c r="S1847" s="101"/>
      <c r="T1847" s="101"/>
      <c r="U1847" s="101"/>
      <c r="V1847" s="101"/>
      <c r="W1847" s="101"/>
      <c r="X1847" s="101"/>
      <c r="Y1847" s="101"/>
      <c r="Z1847" s="101"/>
      <c r="AA1847" s="101"/>
    </row>
    <row r="1848" customFormat="false" ht="15.75" hidden="false" customHeight="true" outlineLevel="0" collapsed="false">
      <c r="A1848" s="101"/>
      <c r="B1848" s="101" t="n">
        <v>35</v>
      </c>
      <c r="C1848" s="101" t="n">
        <v>92</v>
      </c>
      <c r="D1848" s="101" t="n">
        <v>57</v>
      </c>
      <c r="E1848" s="101" t="n">
        <v>149</v>
      </c>
      <c r="F1848" s="101" t="s">
        <v>278</v>
      </c>
      <c r="G1848" s="101" t="str">
        <f aca="false">E1848&amp;""&amp;F1848</f>
        <v>149La</v>
      </c>
      <c r="H1848" s="101" t="n">
        <v>-60219.913</v>
      </c>
      <c r="I1848" s="101" t="n">
        <v>5582.5</v>
      </c>
      <c r="J1848" s="101" t="n">
        <v>9915.15</v>
      </c>
      <c r="K1848" s="101" t="n">
        <v>9684.16</v>
      </c>
      <c r="L1848" s="101" t="n">
        <v>22779.65</v>
      </c>
      <c r="M1848" s="101" t="n">
        <v>6450</v>
      </c>
      <c r="N1848" s="101" t="n">
        <v>10819.45</v>
      </c>
      <c r="O1848" s="101" t="n">
        <v>-2589.02</v>
      </c>
      <c r="P1848" s="101" t="n">
        <v>-20212.4</v>
      </c>
      <c r="Q1848" s="101" t="n">
        <v>2107.15</v>
      </c>
      <c r="R1848" s="101"/>
      <c r="S1848" s="101"/>
      <c r="T1848" s="101"/>
      <c r="U1848" s="101"/>
      <c r="V1848" s="101"/>
      <c r="W1848" s="101"/>
      <c r="X1848" s="101"/>
      <c r="Y1848" s="101"/>
      <c r="Z1848" s="101"/>
      <c r="AA1848" s="101"/>
    </row>
    <row r="1849" customFormat="false" ht="15.75" hidden="false" customHeight="true" outlineLevel="0" collapsed="false">
      <c r="A1849" s="101"/>
      <c r="B1849" s="101" t="n">
        <v>33</v>
      </c>
      <c r="C1849" s="101" t="n">
        <v>91</v>
      </c>
      <c r="D1849" s="101" t="n">
        <v>58</v>
      </c>
      <c r="E1849" s="101" t="n">
        <v>149</v>
      </c>
      <c r="F1849" s="101" t="s">
        <v>279</v>
      </c>
      <c r="G1849" s="101" t="str">
        <f aca="false">E1849&amp;""&amp;F1849</f>
        <v>149Ce</v>
      </c>
      <c r="H1849" s="101" t="n">
        <v>-66669.913</v>
      </c>
      <c r="I1849" s="101" t="n">
        <v>4342.85</v>
      </c>
      <c r="J1849" s="101" t="n">
        <v>11250.15</v>
      </c>
      <c r="K1849" s="101" t="n">
        <v>10798.67</v>
      </c>
      <c r="L1849" s="101" t="n">
        <v>20983.83</v>
      </c>
      <c r="M1849" s="101" t="n">
        <v>4369.452</v>
      </c>
      <c r="N1849" s="101" t="n">
        <v>7705.37</v>
      </c>
      <c r="O1849" s="101" t="n">
        <v>-1578.65</v>
      </c>
      <c r="P1849" s="101" t="n">
        <v>-16365.15</v>
      </c>
      <c r="Q1849" s="101" t="n">
        <v>-2205.87</v>
      </c>
      <c r="R1849" s="101"/>
      <c r="S1849" s="101"/>
      <c r="T1849" s="101"/>
      <c r="U1849" s="101"/>
      <c r="V1849" s="101"/>
      <c r="W1849" s="101"/>
      <c r="X1849" s="101"/>
      <c r="Y1849" s="101"/>
      <c r="Z1849" s="101"/>
      <c r="AA1849" s="101"/>
    </row>
    <row r="1850" customFormat="false" ht="15.75" hidden="false" customHeight="true" outlineLevel="0" collapsed="false">
      <c r="A1850" s="101"/>
      <c r="B1850" s="101" t="n">
        <v>31</v>
      </c>
      <c r="C1850" s="101" t="n">
        <v>90</v>
      </c>
      <c r="D1850" s="101" t="n">
        <v>59</v>
      </c>
      <c r="E1850" s="101" t="n">
        <v>149</v>
      </c>
      <c r="F1850" s="101" t="s">
        <v>280</v>
      </c>
      <c r="G1850" s="101" t="str">
        <f aca="false">E1850&amp;""&amp;F1850</f>
        <v>149Pr</v>
      </c>
      <c r="H1850" s="101" t="n">
        <v>-71039.365</v>
      </c>
      <c r="I1850" s="101" t="n">
        <v>6575.32</v>
      </c>
      <c r="J1850" s="101" t="n">
        <v>7929.96</v>
      </c>
      <c r="K1850" s="101" t="n">
        <v>11737.99</v>
      </c>
      <c r="L1850" s="101" t="n">
        <v>18938.92</v>
      </c>
      <c r="M1850" s="101" t="n">
        <v>3335.913</v>
      </c>
      <c r="N1850" s="101" t="n">
        <v>5024.31</v>
      </c>
      <c r="O1850" s="101" t="n">
        <v>-628.97</v>
      </c>
      <c r="P1850" s="101" t="n">
        <v>-15619.6</v>
      </c>
      <c r="Q1850" s="101" t="n">
        <v>-1702.87</v>
      </c>
      <c r="R1850" s="101"/>
      <c r="S1850" s="101"/>
      <c r="T1850" s="101"/>
      <c r="U1850" s="101"/>
      <c r="V1850" s="101"/>
      <c r="W1850" s="101"/>
      <c r="X1850" s="101"/>
      <c r="Y1850" s="101"/>
      <c r="Z1850" s="101"/>
      <c r="AA1850" s="101"/>
    </row>
    <row r="1851" customFormat="false" ht="15.75" hidden="false" customHeight="true" outlineLevel="0" collapsed="false">
      <c r="A1851" s="101"/>
      <c r="B1851" s="101" t="n">
        <v>29</v>
      </c>
      <c r="C1851" s="101" t="n">
        <v>89</v>
      </c>
      <c r="D1851" s="101" t="n">
        <v>60</v>
      </c>
      <c r="E1851" s="101" t="n">
        <v>149</v>
      </c>
      <c r="F1851" s="101" t="s">
        <v>281</v>
      </c>
      <c r="G1851" s="101" t="str">
        <f aca="false">E1851&amp;""&amp;F1851</f>
        <v>149Nd</v>
      </c>
      <c r="H1851" s="101" t="n">
        <v>-74375.279</v>
      </c>
      <c r="I1851" s="101" t="n">
        <v>5038.79</v>
      </c>
      <c r="J1851" s="101" t="n">
        <v>9128.89</v>
      </c>
      <c r="K1851" s="101" t="n">
        <v>12371.28</v>
      </c>
      <c r="L1851" s="101" t="n">
        <v>16939.34</v>
      </c>
      <c r="M1851" s="101" t="n">
        <v>1688.4</v>
      </c>
      <c r="N1851" s="101" t="n">
        <v>2759.82</v>
      </c>
      <c r="O1851" s="101" t="n">
        <v>266.75</v>
      </c>
      <c r="P1851" s="101" t="n">
        <v>-11265.87</v>
      </c>
      <c r="Q1851" s="101" t="n">
        <v>-5581.52</v>
      </c>
      <c r="R1851" s="101"/>
      <c r="S1851" s="101"/>
      <c r="T1851" s="101"/>
      <c r="U1851" s="101"/>
      <c r="V1851" s="101"/>
      <c r="W1851" s="101"/>
      <c r="X1851" s="101"/>
      <c r="Y1851" s="101"/>
      <c r="Z1851" s="101"/>
      <c r="AA1851" s="101"/>
    </row>
    <row r="1852" customFormat="false" ht="15.75" hidden="false" customHeight="true" outlineLevel="0" collapsed="false">
      <c r="A1852" s="101"/>
      <c r="B1852" s="101" t="n">
        <v>27</v>
      </c>
      <c r="C1852" s="101" t="n">
        <v>88</v>
      </c>
      <c r="D1852" s="101" t="n">
        <v>61</v>
      </c>
      <c r="E1852" s="101" t="n">
        <v>149</v>
      </c>
      <c r="F1852" s="101" t="s">
        <v>282</v>
      </c>
      <c r="G1852" s="101" t="str">
        <f aca="false">E1852&amp;""&amp;F1852</f>
        <v>149Pm</v>
      </c>
      <c r="H1852" s="101" t="n">
        <v>-76063.679</v>
      </c>
      <c r="I1852" s="101" t="n">
        <v>7269.92</v>
      </c>
      <c r="J1852" s="101" t="n">
        <v>5944.84</v>
      </c>
      <c r="K1852" s="101" t="n">
        <v>13164.38</v>
      </c>
      <c r="L1852" s="101" t="n">
        <v>15197.61</v>
      </c>
      <c r="M1852" s="101" t="n">
        <v>1071.418</v>
      </c>
      <c r="N1852" s="101" t="n">
        <v>376.8</v>
      </c>
      <c r="O1852" s="101" t="n">
        <v>1137.23</v>
      </c>
      <c r="P1852" s="101" t="n">
        <v>-10817.29</v>
      </c>
      <c r="Q1852" s="101" t="n">
        <v>-4798.93</v>
      </c>
      <c r="R1852" s="101"/>
      <c r="S1852" s="101"/>
      <c r="T1852" s="101"/>
      <c r="U1852" s="101"/>
      <c r="V1852" s="101"/>
      <c r="W1852" s="101"/>
      <c r="X1852" s="101"/>
      <c r="Y1852" s="101"/>
      <c r="Z1852" s="101"/>
      <c r="AA1852" s="101"/>
    </row>
    <row r="1853" customFormat="false" ht="15.75" hidden="false" customHeight="true" outlineLevel="0" collapsed="false">
      <c r="A1853" s="101"/>
      <c r="B1853" s="101" t="n">
        <v>25</v>
      </c>
      <c r="C1853" s="101" t="n">
        <v>87</v>
      </c>
      <c r="D1853" s="101" t="n">
        <v>62</v>
      </c>
      <c r="E1853" s="101" t="n">
        <v>149</v>
      </c>
      <c r="F1853" s="101" t="s">
        <v>283</v>
      </c>
      <c r="G1853" s="101" t="str">
        <f aca="false">E1853&amp;""&amp;F1853</f>
        <v>149Sm</v>
      </c>
      <c r="H1853" s="101" t="n">
        <v>-77135.097</v>
      </c>
      <c r="I1853" s="101" t="n">
        <v>5870.35</v>
      </c>
      <c r="J1853" s="101" t="n">
        <v>7558.99</v>
      </c>
      <c r="K1853" s="101" t="n">
        <v>14011.72</v>
      </c>
      <c r="L1853" s="101" t="n">
        <v>13566.41</v>
      </c>
      <c r="M1853" s="101" t="n">
        <v>-694.616</v>
      </c>
      <c r="N1853" s="101" t="n">
        <v>-2008.35</v>
      </c>
      <c r="O1853" s="101" t="n">
        <v>1871.82</v>
      </c>
      <c r="P1853" s="101" t="n">
        <v>-7016.26</v>
      </c>
      <c r="Q1853" s="101" t="n">
        <v>-8907.04</v>
      </c>
      <c r="R1853" s="101"/>
      <c r="S1853" s="101"/>
      <c r="T1853" s="101"/>
      <c r="U1853" s="101"/>
      <c r="V1853" s="101"/>
      <c r="W1853" s="101"/>
      <c r="X1853" s="101"/>
      <c r="Y1853" s="101"/>
      <c r="Z1853" s="101"/>
      <c r="AA1853" s="101"/>
    </row>
    <row r="1854" customFormat="false" ht="15.75" hidden="false" customHeight="true" outlineLevel="0" collapsed="false">
      <c r="A1854" s="101"/>
      <c r="B1854" s="101" t="n">
        <v>23</v>
      </c>
      <c r="C1854" s="101" t="n">
        <v>86</v>
      </c>
      <c r="D1854" s="101" t="n">
        <v>63</v>
      </c>
      <c r="E1854" s="101" t="n">
        <v>149</v>
      </c>
      <c r="F1854" s="101" t="s">
        <v>284</v>
      </c>
      <c r="G1854" s="101" t="str">
        <f aca="false">E1854&amp;""&amp;F1854</f>
        <v>149Eu</v>
      </c>
      <c r="H1854" s="101" t="n">
        <v>-76440.481</v>
      </c>
      <c r="I1854" s="101" t="n">
        <v>8212.42</v>
      </c>
      <c r="J1854" s="101" t="n">
        <v>4393.39</v>
      </c>
      <c r="K1854" s="101" t="n">
        <v>15038.72</v>
      </c>
      <c r="L1854" s="101" t="n">
        <v>11976.49</v>
      </c>
      <c r="M1854" s="101" t="n">
        <v>-1313.737</v>
      </c>
      <c r="N1854" s="101" t="n">
        <v>-4951.62</v>
      </c>
      <c r="O1854" s="101" t="n">
        <v>2401.93</v>
      </c>
      <c r="P1854" s="101" t="n">
        <v>-6864.38</v>
      </c>
      <c r="Q1854" s="101" t="n">
        <v>-8242.48</v>
      </c>
      <c r="R1854" s="101"/>
      <c r="S1854" s="101"/>
      <c r="T1854" s="101"/>
      <c r="U1854" s="101"/>
      <c r="V1854" s="101"/>
      <c r="W1854" s="101"/>
      <c r="X1854" s="101"/>
      <c r="Y1854" s="101"/>
      <c r="Z1854" s="101"/>
      <c r="AA1854" s="101"/>
    </row>
    <row r="1855" customFormat="false" ht="15.75" hidden="false" customHeight="true" outlineLevel="0" collapsed="false">
      <c r="A1855" s="101"/>
      <c r="B1855" s="101" t="n">
        <v>21</v>
      </c>
      <c r="C1855" s="101" t="n">
        <v>85</v>
      </c>
      <c r="D1855" s="101" t="n">
        <v>64</v>
      </c>
      <c r="E1855" s="101" t="n">
        <v>149</v>
      </c>
      <c r="F1855" s="101" t="s">
        <v>285</v>
      </c>
      <c r="G1855" s="101" t="str">
        <f aca="false">E1855&amp;""&amp;F1855</f>
        <v>149Gd</v>
      </c>
      <c r="H1855" s="101" t="n">
        <v>-75126.744</v>
      </c>
      <c r="I1855" s="101" t="n">
        <v>6928.74</v>
      </c>
      <c r="J1855" s="101" t="n">
        <v>6116.34</v>
      </c>
      <c r="K1855" s="101" t="n">
        <v>15912.8</v>
      </c>
      <c r="L1855" s="101" t="n">
        <v>10438.68</v>
      </c>
      <c r="M1855" s="101" t="n">
        <v>-3637.887</v>
      </c>
      <c r="N1855" s="101" t="n">
        <v>-7427.34</v>
      </c>
      <c r="O1855" s="101" t="n">
        <v>3099.57</v>
      </c>
      <c r="P1855" s="101" t="n">
        <v>-3079.65</v>
      </c>
      <c r="Q1855" s="101" t="n">
        <v>-12666.78</v>
      </c>
      <c r="R1855" s="101"/>
      <c r="S1855" s="101"/>
      <c r="T1855" s="101"/>
      <c r="U1855" s="101"/>
      <c r="V1855" s="101"/>
      <c r="W1855" s="101"/>
      <c r="X1855" s="101"/>
      <c r="Y1855" s="101"/>
      <c r="Z1855" s="101"/>
      <c r="AA1855" s="101"/>
    </row>
    <row r="1856" customFormat="false" ht="15.75" hidden="false" customHeight="true" outlineLevel="0" collapsed="false">
      <c r="A1856" s="101"/>
      <c r="B1856" s="101" t="n">
        <v>19</v>
      </c>
      <c r="C1856" s="101" t="n">
        <v>84</v>
      </c>
      <c r="D1856" s="101" t="n">
        <v>65</v>
      </c>
      <c r="E1856" s="101" t="n">
        <v>149</v>
      </c>
      <c r="F1856" s="101" t="s">
        <v>286</v>
      </c>
      <c r="G1856" s="101" t="str">
        <f aca="false">E1856&amp;""&amp;F1856</f>
        <v>149Tb</v>
      </c>
      <c r="H1856" s="101" t="n">
        <v>-71488.858</v>
      </c>
      <c r="I1856" s="101" t="n">
        <v>9028.9</v>
      </c>
      <c r="J1856" s="101" t="n">
        <v>2508.51</v>
      </c>
      <c r="K1856" s="101" t="n">
        <v>16888.98</v>
      </c>
      <c r="L1856" s="101" t="n">
        <v>8522.4</v>
      </c>
      <c r="M1856" s="101" t="n">
        <v>-3789.45</v>
      </c>
      <c r="N1856" s="101" t="n">
        <v>-9826.42</v>
      </c>
      <c r="O1856" s="101" t="n">
        <v>4077.77</v>
      </c>
      <c r="P1856" s="101" t="n">
        <v>-2478.45</v>
      </c>
      <c r="Q1856" s="101" t="n">
        <v>-11706.96</v>
      </c>
      <c r="R1856" s="101"/>
      <c r="S1856" s="101"/>
      <c r="T1856" s="101"/>
      <c r="U1856" s="101"/>
      <c r="V1856" s="101"/>
      <c r="W1856" s="101"/>
      <c r="X1856" s="101"/>
      <c r="Y1856" s="101"/>
      <c r="Z1856" s="101"/>
      <c r="AA1856" s="101"/>
    </row>
    <row r="1857" customFormat="false" ht="15.75" hidden="false" customHeight="true" outlineLevel="0" collapsed="false">
      <c r="A1857" s="101"/>
      <c r="B1857" s="101" t="n">
        <v>17</v>
      </c>
      <c r="C1857" s="101" t="n">
        <v>83</v>
      </c>
      <c r="D1857" s="101" t="n">
        <v>66</v>
      </c>
      <c r="E1857" s="101" t="n">
        <v>149</v>
      </c>
      <c r="F1857" s="101" t="s">
        <v>287</v>
      </c>
      <c r="G1857" s="101" t="str">
        <f aca="false">E1857&amp;""&amp;F1857</f>
        <v>149Dy</v>
      </c>
      <c r="H1857" s="101" t="n">
        <v>-67699.408</v>
      </c>
      <c r="I1857" s="101" t="n">
        <v>7917.51</v>
      </c>
      <c r="J1857" s="101" t="n">
        <v>4457.1</v>
      </c>
      <c r="K1857" s="101" t="n">
        <v>19646</v>
      </c>
      <c r="L1857" s="101" t="n">
        <v>6920.77</v>
      </c>
      <c r="M1857" s="101" t="n">
        <v>-6036.97</v>
      </c>
      <c r="N1857" s="101" t="n">
        <v>-13957.79</v>
      </c>
      <c r="O1857" s="101" t="n">
        <v>2799.71</v>
      </c>
      <c r="P1857" s="101" t="n">
        <v>1280.94</v>
      </c>
      <c r="Q1857" s="101" t="n">
        <v>-17779.57</v>
      </c>
      <c r="R1857" s="101"/>
      <c r="S1857" s="101"/>
      <c r="T1857" s="101"/>
      <c r="U1857" s="101"/>
      <c r="V1857" s="101"/>
      <c r="W1857" s="101"/>
      <c r="X1857" s="101"/>
      <c r="Y1857" s="101"/>
      <c r="Z1857" s="101"/>
      <c r="AA1857" s="101"/>
    </row>
    <row r="1858" customFormat="false" ht="15.75" hidden="false" customHeight="true" outlineLevel="0" collapsed="false">
      <c r="A1858" s="101"/>
      <c r="B1858" s="101" t="n">
        <v>15</v>
      </c>
      <c r="C1858" s="101" t="n">
        <v>82</v>
      </c>
      <c r="D1858" s="101" t="n">
        <v>67</v>
      </c>
      <c r="E1858" s="101" t="n">
        <v>149</v>
      </c>
      <c r="F1858" s="101" t="s">
        <v>288</v>
      </c>
      <c r="G1858" s="101" t="str">
        <f aca="false">E1858&amp;""&amp;F1858</f>
        <v>149Ho</v>
      </c>
      <c r="H1858" s="101" t="n">
        <v>-61662.438</v>
      </c>
      <c r="I1858" s="101" t="n">
        <v>11742.6</v>
      </c>
      <c r="J1858" s="101" t="n">
        <v>1098.19</v>
      </c>
      <c r="K1858" s="101" t="n">
        <v>22047.98</v>
      </c>
      <c r="L1858" s="101" t="n">
        <v>5497.87</v>
      </c>
      <c r="M1858" s="101" t="n">
        <v>-7920.823</v>
      </c>
      <c r="N1858" s="101" t="n">
        <v>-17780.01</v>
      </c>
      <c r="O1858" s="101" t="n">
        <v>2214.58</v>
      </c>
      <c r="P1858" s="101" t="n">
        <v>1579.87</v>
      </c>
      <c r="Q1858" s="101" t="n">
        <v>-18254.77</v>
      </c>
      <c r="R1858" s="101"/>
      <c r="S1858" s="101"/>
      <c r="T1858" s="101"/>
      <c r="U1858" s="101"/>
      <c r="V1858" s="101"/>
      <c r="W1858" s="101"/>
      <c r="X1858" s="101"/>
      <c r="Y1858" s="101"/>
      <c r="Z1858" s="101"/>
      <c r="AA1858" s="101"/>
    </row>
    <row r="1859" customFormat="false" ht="15.75" hidden="false" customHeight="true" outlineLevel="0" collapsed="false">
      <c r="A1859" s="101"/>
      <c r="B1859" s="101" t="n">
        <v>13</v>
      </c>
      <c r="C1859" s="101" t="n">
        <v>81</v>
      </c>
      <c r="D1859" s="101" t="n">
        <v>68</v>
      </c>
      <c r="E1859" s="101" t="n">
        <v>149</v>
      </c>
      <c r="F1859" s="101" t="s">
        <v>289</v>
      </c>
      <c r="G1859" s="101" t="str">
        <f aca="false">E1859&amp;""&amp;F1859</f>
        <v>149Er</v>
      </c>
      <c r="H1859" s="101" t="n">
        <v>-53741.615</v>
      </c>
      <c r="I1859" s="101" t="n">
        <v>10333.94</v>
      </c>
      <c r="J1859" s="101" t="n">
        <v>3039.43</v>
      </c>
      <c r="K1859" s="101" t="n">
        <v>23276.44</v>
      </c>
      <c r="L1859" s="101" t="n">
        <v>4123.52</v>
      </c>
      <c r="M1859" s="101" t="n">
        <v>-9859.01</v>
      </c>
      <c r="N1859" s="101" t="n">
        <v>-20543.01</v>
      </c>
      <c r="O1859" s="101" t="n">
        <v>2076.07</v>
      </c>
      <c r="P1859" s="101" t="n">
        <v>6822.63</v>
      </c>
      <c r="Q1859" s="101" t="n">
        <v>-23047.91</v>
      </c>
      <c r="R1859" s="101"/>
      <c r="S1859" s="101"/>
      <c r="T1859" s="101"/>
      <c r="U1859" s="101"/>
      <c r="V1859" s="101"/>
      <c r="W1859" s="101"/>
      <c r="X1859" s="101"/>
      <c r="Y1859" s="101"/>
      <c r="Z1859" s="101"/>
      <c r="AA1859" s="101"/>
    </row>
    <row r="1860" customFormat="false" ht="15.75" hidden="false" customHeight="true" outlineLevel="0" collapsed="false">
      <c r="A1860" s="101"/>
      <c r="B1860" s="101" t="n">
        <v>11</v>
      </c>
      <c r="C1860" s="101" t="n">
        <v>80</v>
      </c>
      <c r="D1860" s="101" t="n">
        <v>69</v>
      </c>
      <c r="E1860" s="101" t="n">
        <v>149</v>
      </c>
      <c r="F1860" s="101" t="s">
        <v>290</v>
      </c>
      <c r="G1860" s="101" t="str">
        <f aca="false">E1860&amp;""&amp;F1860</f>
        <v>149Tm</v>
      </c>
      <c r="H1860" s="101" t="n">
        <v>-43883.01</v>
      </c>
      <c r="I1860" s="101" t="n">
        <v>13189.01</v>
      </c>
      <c r="J1860" s="101" t="n">
        <v>-307.01</v>
      </c>
      <c r="K1860" s="101" t="n">
        <v>24051.01</v>
      </c>
      <c r="L1860" s="101" t="n">
        <v>2704.01</v>
      </c>
      <c r="M1860" s="101" t="n">
        <v>-10684.01</v>
      </c>
      <c r="N1860" s="101"/>
      <c r="O1860" s="101" t="n">
        <v>2813.01</v>
      </c>
      <c r="P1860" s="101" t="n">
        <v>6820.01</v>
      </c>
      <c r="Q1860" s="101" t="n">
        <v>-21755.01</v>
      </c>
      <c r="R1860" s="101"/>
      <c r="S1860" s="101"/>
      <c r="T1860" s="101"/>
      <c r="U1860" s="101"/>
      <c r="V1860" s="101"/>
      <c r="W1860" s="101"/>
      <c r="X1860" s="101"/>
      <c r="Y1860" s="101"/>
      <c r="Z1860" s="101"/>
      <c r="AA1860" s="101"/>
    </row>
    <row r="1861" customFormat="false" ht="15.75" hidden="false" customHeight="true" outlineLevel="0" collapsed="false">
      <c r="A1861" s="101"/>
      <c r="B1861" s="101" t="n">
        <v>9</v>
      </c>
      <c r="C1861" s="101" t="n">
        <v>79</v>
      </c>
      <c r="D1861" s="101" t="n">
        <v>70</v>
      </c>
      <c r="E1861" s="101" t="n">
        <v>149</v>
      </c>
      <c r="F1861" s="101" t="s">
        <v>291</v>
      </c>
      <c r="G1861" s="101" t="str">
        <f aca="false">E1861&amp;""&amp;F1861</f>
        <v>149Yb</v>
      </c>
      <c r="H1861" s="101" t="n">
        <v>-33198.01</v>
      </c>
      <c r="I1861" s="101" t="n">
        <v>11071.01</v>
      </c>
      <c r="J1861" s="101" t="n">
        <v>1722.01</v>
      </c>
      <c r="K1861" s="101"/>
      <c r="L1861" s="101" t="n">
        <v>1169.01</v>
      </c>
      <c r="M1861" s="101"/>
      <c r="N1861" s="101"/>
      <c r="O1861" s="101" t="n">
        <v>3453.01</v>
      </c>
      <c r="P1861" s="101" t="n">
        <v>10992.01</v>
      </c>
      <c r="Q1861" s="101"/>
      <c r="R1861" s="101"/>
      <c r="S1861" s="101"/>
      <c r="T1861" s="101"/>
      <c r="U1861" s="101"/>
      <c r="V1861" s="101"/>
      <c r="W1861" s="101"/>
      <c r="X1861" s="101"/>
      <c r="Y1861" s="101"/>
      <c r="Z1861" s="101"/>
      <c r="AA1861" s="101"/>
    </row>
    <row r="1862" customFormat="false" ht="15.75" hidden="false" customHeight="true" outlineLevel="0" collapsed="false">
      <c r="A1862" s="101"/>
      <c r="B1862" s="101" t="n">
        <v>40</v>
      </c>
      <c r="C1862" s="101" t="n">
        <v>95</v>
      </c>
      <c r="D1862" s="101" t="n">
        <v>55</v>
      </c>
      <c r="E1862" s="101" t="n">
        <v>150</v>
      </c>
      <c r="F1862" s="101" t="s">
        <v>276</v>
      </c>
      <c r="G1862" s="101" t="str">
        <f aca="false">E1862&amp;""&amp;F1862</f>
        <v>150Cs</v>
      </c>
      <c r="H1862" s="101" t="n">
        <v>-38815.01</v>
      </c>
      <c r="I1862" s="101" t="n">
        <v>3125.01</v>
      </c>
      <c r="J1862" s="101"/>
      <c r="K1862" s="101" t="n">
        <v>7662.01</v>
      </c>
      <c r="L1862" s="101"/>
      <c r="M1862" s="101" t="n">
        <v>11439.01</v>
      </c>
      <c r="N1862" s="101" t="n">
        <v>17568.01</v>
      </c>
      <c r="O1862" s="101"/>
      <c r="P1862" s="101"/>
      <c r="Q1862" s="101" t="n">
        <v>6134.01</v>
      </c>
      <c r="R1862" s="101"/>
      <c r="S1862" s="101"/>
      <c r="T1862" s="101"/>
      <c r="U1862" s="101"/>
      <c r="V1862" s="101"/>
      <c r="W1862" s="101"/>
      <c r="X1862" s="101"/>
      <c r="Y1862" s="101"/>
      <c r="Z1862" s="101"/>
      <c r="AA1862" s="101"/>
    </row>
    <row r="1863" customFormat="false" ht="15.75" hidden="false" customHeight="true" outlineLevel="0" collapsed="false">
      <c r="A1863" s="101"/>
      <c r="B1863" s="101" t="n">
        <v>38</v>
      </c>
      <c r="C1863" s="101" t="n">
        <v>94</v>
      </c>
      <c r="D1863" s="101" t="n">
        <v>56</v>
      </c>
      <c r="E1863" s="101" t="n">
        <v>150</v>
      </c>
      <c r="F1863" s="101" t="s">
        <v>277</v>
      </c>
      <c r="G1863" s="101" t="str">
        <f aca="false">E1863&amp;""&amp;F1863</f>
        <v>150Ba</v>
      </c>
      <c r="H1863" s="101" t="n">
        <v>-50254.01</v>
      </c>
      <c r="I1863" s="101" t="n">
        <v>5305.01</v>
      </c>
      <c r="J1863" s="101" t="n">
        <v>13781.01</v>
      </c>
      <c r="K1863" s="101" t="n">
        <v>8803.01</v>
      </c>
      <c r="L1863" s="101" t="n">
        <v>25830.01</v>
      </c>
      <c r="M1863" s="101" t="n">
        <v>6129.01</v>
      </c>
      <c r="N1863" s="101" t="n">
        <v>14593.01</v>
      </c>
      <c r="O1863" s="101" t="n">
        <v>-4724.01</v>
      </c>
      <c r="P1863" s="101"/>
      <c r="Q1863" s="101" t="n">
        <v>1894.01</v>
      </c>
      <c r="R1863" s="101"/>
      <c r="S1863" s="101"/>
      <c r="T1863" s="101"/>
      <c r="U1863" s="101"/>
      <c r="V1863" s="101"/>
      <c r="W1863" s="101"/>
      <c r="X1863" s="101"/>
      <c r="Y1863" s="101"/>
      <c r="Z1863" s="101"/>
      <c r="AA1863" s="101"/>
    </row>
    <row r="1864" customFormat="false" ht="15.75" hidden="false" customHeight="true" outlineLevel="0" collapsed="false">
      <c r="A1864" s="101"/>
      <c r="B1864" s="101" t="n">
        <v>36</v>
      </c>
      <c r="C1864" s="101" t="n">
        <v>93</v>
      </c>
      <c r="D1864" s="101" t="n">
        <v>57</v>
      </c>
      <c r="E1864" s="101" t="n">
        <v>150</v>
      </c>
      <c r="F1864" s="101" t="s">
        <v>278</v>
      </c>
      <c r="G1864" s="101" t="str">
        <f aca="false">E1864&amp;""&amp;F1864</f>
        <v>150La</v>
      </c>
      <c r="H1864" s="101" t="n">
        <v>-56383.01</v>
      </c>
      <c r="I1864" s="101" t="n">
        <v>4235.01</v>
      </c>
      <c r="J1864" s="101" t="n">
        <v>10652.01</v>
      </c>
      <c r="K1864" s="101" t="n">
        <v>9817.01</v>
      </c>
      <c r="L1864" s="101" t="n">
        <v>23665.01</v>
      </c>
      <c r="M1864" s="101" t="n">
        <v>8464.01</v>
      </c>
      <c r="N1864" s="101" t="n">
        <v>11917.01</v>
      </c>
      <c r="O1864" s="101" t="n">
        <v>-3239.01</v>
      </c>
      <c r="P1864" s="101" t="n">
        <v>-19911.01</v>
      </c>
      <c r="Q1864" s="101" t="n">
        <v>2215.01</v>
      </c>
      <c r="R1864" s="101"/>
      <c r="S1864" s="101"/>
      <c r="T1864" s="101"/>
      <c r="U1864" s="101"/>
      <c r="V1864" s="101"/>
      <c r="W1864" s="101"/>
      <c r="X1864" s="101"/>
      <c r="Y1864" s="101"/>
      <c r="Z1864" s="101"/>
      <c r="AA1864" s="101"/>
    </row>
    <row r="1865" customFormat="false" ht="15.75" hidden="false" customHeight="true" outlineLevel="0" collapsed="false">
      <c r="A1865" s="101"/>
      <c r="B1865" s="101" t="n">
        <v>34</v>
      </c>
      <c r="C1865" s="101" t="n">
        <v>92</v>
      </c>
      <c r="D1865" s="101" t="n">
        <v>58</v>
      </c>
      <c r="E1865" s="101" t="n">
        <v>150</v>
      </c>
      <c r="F1865" s="101" t="s">
        <v>279</v>
      </c>
      <c r="G1865" s="101" t="str">
        <f aca="false">E1865&amp;""&amp;F1865</f>
        <v>150Ce</v>
      </c>
      <c r="H1865" s="101" t="n">
        <v>-64846.847</v>
      </c>
      <c r="I1865" s="101" t="n">
        <v>6248.25</v>
      </c>
      <c r="J1865" s="101" t="n">
        <v>11915.9</v>
      </c>
      <c r="K1865" s="101" t="n">
        <v>10591.1</v>
      </c>
      <c r="L1865" s="101" t="n">
        <v>21831.05</v>
      </c>
      <c r="M1865" s="101" t="n">
        <v>3453.551</v>
      </c>
      <c r="N1865" s="101" t="n">
        <v>8832.23</v>
      </c>
      <c r="O1865" s="101" t="n">
        <v>-2331.46</v>
      </c>
      <c r="P1865" s="101" t="n">
        <v>-19115.01</v>
      </c>
      <c r="Q1865" s="101" t="n">
        <v>-1878.8</v>
      </c>
      <c r="R1865" s="101"/>
      <c r="S1865" s="101"/>
      <c r="T1865" s="101"/>
      <c r="U1865" s="101"/>
      <c r="V1865" s="101"/>
      <c r="W1865" s="101"/>
      <c r="X1865" s="101"/>
      <c r="Y1865" s="101"/>
      <c r="Z1865" s="101"/>
      <c r="AA1865" s="101"/>
    </row>
    <row r="1866" customFormat="false" ht="15.75" hidden="false" customHeight="true" outlineLevel="0" collapsed="false">
      <c r="A1866" s="101"/>
      <c r="B1866" s="101" t="n">
        <v>32</v>
      </c>
      <c r="C1866" s="101" t="n">
        <v>91</v>
      </c>
      <c r="D1866" s="101" t="n">
        <v>59</v>
      </c>
      <c r="E1866" s="101" t="n">
        <v>150</v>
      </c>
      <c r="F1866" s="101" t="s">
        <v>280</v>
      </c>
      <c r="G1866" s="101" t="str">
        <f aca="false">E1866&amp;""&amp;F1866</f>
        <v>150Pr</v>
      </c>
      <c r="H1866" s="101" t="n">
        <v>-68300.398</v>
      </c>
      <c r="I1866" s="101" t="n">
        <v>5332.35</v>
      </c>
      <c r="J1866" s="101" t="n">
        <v>8919.46</v>
      </c>
      <c r="K1866" s="101" t="n">
        <v>11907.67</v>
      </c>
      <c r="L1866" s="101" t="n">
        <v>20169.6</v>
      </c>
      <c r="M1866" s="101" t="n">
        <v>5378.682</v>
      </c>
      <c r="N1866" s="101" t="n">
        <v>5296.07</v>
      </c>
      <c r="O1866" s="101" t="n">
        <v>-1678.48</v>
      </c>
      <c r="P1866" s="101" t="n">
        <v>-15369.46</v>
      </c>
      <c r="Q1866" s="101" t="n">
        <v>-1996.44</v>
      </c>
      <c r="R1866" s="101"/>
      <c r="S1866" s="101"/>
      <c r="T1866" s="101"/>
      <c r="U1866" s="101"/>
      <c r="V1866" s="101"/>
      <c r="W1866" s="101"/>
      <c r="X1866" s="101"/>
      <c r="Y1866" s="101"/>
      <c r="Z1866" s="101"/>
      <c r="AA1866" s="101"/>
    </row>
    <row r="1867" customFormat="false" ht="15.75" hidden="false" customHeight="true" outlineLevel="0" collapsed="false">
      <c r="A1867" s="101"/>
      <c r="B1867" s="101" t="n">
        <v>30</v>
      </c>
      <c r="C1867" s="101" t="n">
        <v>90</v>
      </c>
      <c r="D1867" s="101" t="n">
        <v>60</v>
      </c>
      <c r="E1867" s="101" t="n">
        <v>150</v>
      </c>
      <c r="F1867" s="101" t="s">
        <v>281</v>
      </c>
      <c r="G1867" s="101" t="str">
        <f aca="false">E1867&amp;""&amp;F1867</f>
        <v>150Nd</v>
      </c>
      <c r="H1867" s="101" t="n">
        <v>-73679.08</v>
      </c>
      <c r="I1867" s="101" t="n">
        <v>7375.12</v>
      </c>
      <c r="J1867" s="101" t="n">
        <v>9928.69</v>
      </c>
      <c r="K1867" s="101" t="n">
        <v>12413.91</v>
      </c>
      <c r="L1867" s="101" t="n">
        <v>17858.64</v>
      </c>
      <c r="M1867" s="101" t="n">
        <v>-82.616</v>
      </c>
      <c r="N1867" s="101" t="n">
        <v>3371.38</v>
      </c>
      <c r="O1867" s="101" t="n">
        <v>-468.93</v>
      </c>
      <c r="P1867" s="101" t="n">
        <v>-14298.14</v>
      </c>
      <c r="Q1867" s="101" t="n">
        <v>-5686.72</v>
      </c>
      <c r="R1867" s="101"/>
      <c r="S1867" s="101"/>
      <c r="T1867" s="101"/>
      <c r="U1867" s="101"/>
      <c r="V1867" s="101"/>
      <c r="W1867" s="101"/>
      <c r="X1867" s="101"/>
      <c r="Y1867" s="101"/>
      <c r="Z1867" s="101"/>
      <c r="AA1867" s="101"/>
    </row>
    <row r="1868" customFormat="false" ht="15.75" hidden="false" customHeight="true" outlineLevel="0" collapsed="false">
      <c r="A1868" s="101"/>
      <c r="B1868" s="101" t="n">
        <v>28</v>
      </c>
      <c r="C1868" s="101" t="n">
        <v>89</v>
      </c>
      <c r="D1868" s="101" t="n">
        <v>61</v>
      </c>
      <c r="E1868" s="101" t="n">
        <v>150</v>
      </c>
      <c r="F1868" s="101" t="s">
        <v>282</v>
      </c>
      <c r="G1868" s="101" t="str">
        <f aca="false">E1868&amp;""&amp;F1868</f>
        <v>150Pm</v>
      </c>
      <c r="H1868" s="101" t="n">
        <v>-73596.464</v>
      </c>
      <c r="I1868" s="101" t="n">
        <v>5604.1</v>
      </c>
      <c r="J1868" s="101" t="n">
        <v>6510.16</v>
      </c>
      <c r="K1868" s="101" t="n">
        <v>12874.03</v>
      </c>
      <c r="L1868" s="101" t="n">
        <v>15639.05</v>
      </c>
      <c r="M1868" s="101" t="n">
        <v>3454</v>
      </c>
      <c r="N1868" s="101" t="n">
        <v>1195.36</v>
      </c>
      <c r="O1868" s="101" t="n">
        <v>659.35</v>
      </c>
      <c r="P1868" s="101" t="n">
        <v>-9846.07</v>
      </c>
      <c r="Q1868" s="101" t="n">
        <v>-4532.68</v>
      </c>
      <c r="R1868" s="101"/>
      <c r="S1868" s="101"/>
      <c r="T1868" s="101"/>
      <c r="U1868" s="101"/>
      <c r="V1868" s="101"/>
      <c r="W1868" s="101"/>
      <c r="X1868" s="101"/>
      <c r="Y1868" s="101"/>
      <c r="Z1868" s="101"/>
      <c r="AA1868" s="101"/>
    </row>
    <row r="1869" customFormat="false" ht="15.75" hidden="false" customHeight="true" outlineLevel="0" collapsed="false">
      <c r="A1869" s="101"/>
      <c r="B1869" s="101" t="n">
        <v>26</v>
      </c>
      <c r="C1869" s="101" t="n">
        <v>88</v>
      </c>
      <c r="D1869" s="101" t="n">
        <v>62</v>
      </c>
      <c r="E1869" s="101" t="n">
        <v>150</v>
      </c>
      <c r="F1869" s="101" t="s">
        <v>283</v>
      </c>
      <c r="G1869" s="101" t="str">
        <f aca="false">E1869&amp;""&amp;F1869</f>
        <v>150Sm</v>
      </c>
      <c r="H1869" s="101" t="n">
        <v>-77050.464</v>
      </c>
      <c r="I1869" s="101" t="n">
        <v>7986.68</v>
      </c>
      <c r="J1869" s="101" t="n">
        <v>8275.76</v>
      </c>
      <c r="K1869" s="101" t="n">
        <v>13857.03</v>
      </c>
      <c r="L1869" s="101" t="n">
        <v>14220.6</v>
      </c>
      <c r="M1869" s="101" t="n">
        <v>-2258.642</v>
      </c>
      <c r="N1869" s="101" t="n">
        <v>-1286.86</v>
      </c>
      <c r="O1869" s="101" t="n">
        <v>1450.37</v>
      </c>
      <c r="P1869" s="101" t="n">
        <v>-9964.16</v>
      </c>
      <c r="Q1869" s="101" t="n">
        <v>-8681.3</v>
      </c>
      <c r="R1869" s="101"/>
      <c r="S1869" s="101"/>
      <c r="T1869" s="101"/>
      <c r="U1869" s="101"/>
      <c r="V1869" s="101"/>
      <c r="W1869" s="101"/>
      <c r="X1869" s="101"/>
      <c r="Y1869" s="101"/>
      <c r="Z1869" s="101"/>
      <c r="AA1869" s="101"/>
    </row>
    <row r="1870" customFormat="false" ht="15.75" hidden="false" customHeight="true" outlineLevel="0" collapsed="false">
      <c r="A1870" s="101"/>
      <c r="B1870" s="101" t="n">
        <v>24</v>
      </c>
      <c r="C1870" s="101" t="n">
        <v>87</v>
      </c>
      <c r="D1870" s="101" t="n">
        <v>63</v>
      </c>
      <c r="E1870" s="101" t="n">
        <v>150</v>
      </c>
      <c r="F1870" s="101" t="s">
        <v>284</v>
      </c>
      <c r="G1870" s="101" t="str">
        <f aca="false">E1870&amp;""&amp;F1870</f>
        <v>150Eu</v>
      </c>
      <c r="H1870" s="101" t="n">
        <v>-74791.823</v>
      </c>
      <c r="I1870" s="101" t="n">
        <v>6422.66</v>
      </c>
      <c r="J1870" s="101" t="n">
        <v>4945.7</v>
      </c>
      <c r="K1870" s="101" t="n">
        <v>14635.08</v>
      </c>
      <c r="L1870" s="101" t="n">
        <v>12504.69</v>
      </c>
      <c r="M1870" s="101" t="n">
        <v>971.78</v>
      </c>
      <c r="N1870" s="101" t="n">
        <v>-3686.17</v>
      </c>
      <c r="O1870" s="101" t="n">
        <v>2237.47</v>
      </c>
      <c r="P1870" s="101" t="n">
        <v>-6017.11</v>
      </c>
      <c r="Q1870" s="101" t="n">
        <v>-7736.4</v>
      </c>
      <c r="R1870" s="101"/>
      <c r="S1870" s="101"/>
      <c r="T1870" s="101"/>
      <c r="U1870" s="101"/>
      <c r="V1870" s="101"/>
      <c r="W1870" s="101"/>
      <c r="X1870" s="101"/>
      <c r="Y1870" s="101"/>
      <c r="Z1870" s="101"/>
      <c r="AA1870" s="101"/>
    </row>
    <row r="1871" customFormat="false" ht="15.75" hidden="false" customHeight="true" outlineLevel="0" collapsed="false">
      <c r="A1871" s="101"/>
      <c r="B1871" s="101" t="n">
        <v>22</v>
      </c>
      <c r="C1871" s="101" t="n">
        <v>86</v>
      </c>
      <c r="D1871" s="101" t="n">
        <v>64</v>
      </c>
      <c r="E1871" s="101" t="n">
        <v>150</v>
      </c>
      <c r="F1871" s="101" t="s">
        <v>285</v>
      </c>
      <c r="G1871" s="101" t="str">
        <f aca="false">E1871&amp;""&amp;F1871</f>
        <v>150Gd</v>
      </c>
      <c r="H1871" s="101" t="n">
        <v>-75763.602</v>
      </c>
      <c r="I1871" s="101" t="n">
        <v>8708.17</v>
      </c>
      <c r="J1871" s="101" t="n">
        <v>6612.09</v>
      </c>
      <c r="K1871" s="101" t="n">
        <v>15636.92</v>
      </c>
      <c r="L1871" s="101" t="n">
        <v>11005.48</v>
      </c>
      <c r="M1871" s="101" t="n">
        <v>-4657.953</v>
      </c>
      <c r="N1871" s="101" t="n">
        <v>-6454.17</v>
      </c>
      <c r="O1871" s="101" t="n">
        <v>2807.69</v>
      </c>
      <c r="P1871" s="101" t="n">
        <v>-5917.48</v>
      </c>
      <c r="Q1871" s="101" t="n">
        <v>-12346.06</v>
      </c>
      <c r="R1871" s="101"/>
      <c r="S1871" s="101"/>
      <c r="T1871" s="101"/>
      <c r="U1871" s="101"/>
      <c r="V1871" s="101"/>
      <c r="W1871" s="101"/>
      <c r="X1871" s="101"/>
      <c r="Y1871" s="101"/>
      <c r="Z1871" s="101"/>
      <c r="AA1871" s="101"/>
    </row>
    <row r="1872" customFormat="false" ht="15.75" hidden="false" customHeight="true" outlineLevel="0" collapsed="false">
      <c r="A1872" s="101"/>
      <c r="B1872" s="101" t="n">
        <v>20</v>
      </c>
      <c r="C1872" s="101" t="n">
        <v>85</v>
      </c>
      <c r="D1872" s="101" t="n">
        <v>65</v>
      </c>
      <c r="E1872" s="101" t="n">
        <v>150</v>
      </c>
      <c r="F1872" s="101" t="s">
        <v>286</v>
      </c>
      <c r="G1872" s="101" t="str">
        <f aca="false">E1872&amp;""&amp;F1872</f>
        <v>150Tb</v>
      </c>
      <c r="H1872" s="101" t="n">
        <v>-71105.649</v>
      </c>
      <c r="I1872" s="101" t="n">
        <v>7688.11</v>
      </c>
      <c r="J1872" s="101" t="n">
        <v>3267.87</v>
      </c>
      <c r="K1872" s="101" t="n">
        <v>16717</v>
      </c>
      <c r="L1872" s="101" t="n">
        <v>9384.21</v>
      </c>
      <c r="M1872" s="101" t="n">
        <v>-1796.221</v>
      </c>
      <c r="N1872" s="101" t="n">
        <v>-9159.82</v>
      </c>
      <c r="O1872" s="101" t="n">
        <v>3586.86</v>
      </c>
      <c r="P1872" s="101" t="n">
        <v>-1954.14</v>
      </c>
      <c r="Q1872" s="101" t="n">
        <v>-11477.56</v>
      </c>
      <c r="R1872" s="101"/>
      <c r="S1872" s="101"/>
      <c r="T1872" s="101"/>
      <c r="U1872" s="101"/>
      <c r="V1872" s="101"/>
      <c r="W1872" s="101"/>
      <c r="X1872" s="101"/>
      <c r="Y1872" s="101"/>
      <c r="Z1872" s="101"/>
      <c r="AA1872" s="101"/>
    </row>
    <row r="1873" customFormat="false" ht="15.75" hidden="false" customHeight="true" outlineLevel="0" collapsed="false">
      <c r="A1873" s="101"/>
      <c r="B1873" s="101" t="n">
        <v>18</v>
      </c>
      <c r="C1873" s="101" t="n">
        <v>84</v>
      </c>
      <c r="D1873" s="101" t="n">
        <v>66</v>
      </c>
      <c r="E1873" s="101" t="n">
        <v>150</v>
      </c>
      <c r="F1873" s="101" t="s">
        <v>287</v>
      </c>
      <c r="G1873" s="101" t="str">
        <f aca="false">E1873&amp;""&amp;F1873</f>
        <v>150Dy</v>
      </c>
      <c r="H1873" s="101" t="n">
        <v>-69309.428</v>
      </c>
      <c r="I1873" s="101" t="n">
        <v>9681.34</v>
      </c>
      <c r="J1873" s="101" t="n">
        <v>5109.54</v>
      </c>
      <c r="K1873" s="101" t="n">
        <v>17598.85</v>
      </c>
      <c r="L1873" s="101" t="n">
        <v>7618.05</v>
      </c>
      <c r="M1873" s="101" t="n">
        <v>-7363.595</v>
      </c>
      <c r="N1873" s="101" t="n">
        <v>-11478.15</v>
      </c>
      <c r="O1873" s="101" t="n">
        <v>4351.19</v>
      </c>
      <c r="P1873" s="101" t="n">
        <v>-1471.65</v>
      </c>
      <c r="Q1873" s="101" t="n">
        <v>-15718.31</v>
      </c>
      <c r="R1873" s="101"/>
      <c r="S1873" s="101"/>
      <c r="T1873" s="101"/>
      <c r="U1873" s="101"/>
      <c r="V1873" s="101"/>
      <c r="W1873" s="101"/>
      <c r="X1873" s="101"/>
      <c r="Y1873" s="101"/>
      <c r="Z1873" s="101"/>
      <c r="AA1873" s="101"/>
    </row>
    <row r="1874" customFormat="false" ht="15.75" hidden="false" customHeight="true" outlineLevel="0" collapsed="false">
      <c r="A1874" s="101"/>
      <c r="B1874" s="101" t="n">
        <v>16</v>
      </c>
      <c r="C1874" s="101" t="n">
        <v>83</v>
      </c>
      <c r="D1874" s="101" t="n">
        <v>67</v>
      </c>
      <c r="E1874" s="101" t="n">
        <v>150</v>
      </c>
      <c r="F1874" s="101" t="s">
        <v>288</v>
      </c>
      <c r="G1874" s="101" t="str">
        <f aca="false">E1874&amp;""&amp;F1874</f>
        <v>150Ho</v>
      </c>
      <c r="H1874" s="101" t="n">
        <v>-61945.833</v>
      </c>
      <c r="I1874" s="101" t="n">
        <v>8354.71</v>
      </c>
      <c r="J1874" s="101" t="n">
        <v>1535.4</v>
      </c>
      <c r="K1874" s="101" t="n">
        <v>20097.31</v>
      </c>
      <c r="L1874" s="101" t="n">
        <v>5992.49</v>
      </c>
      <c r="M1874" s="101" t="n">
        <v>-4114.557</v>
      </c>
      <c r="N1874" s="101" t="n">
        <v>-15455.01</v>
      </c>
      <c r="O1874" s="101" t="n">
        <v>3392.66</v>
      </c>
      <c r="P1874" s="101" t="n">
        <v>2254.05</v>
      </c>
      <c r="Q1874" s="101" t="n">
        <v>-16275.54</v>
      </c>
      <c r="R1874" s="101"/>
      <c r="S1874" s="101"/>
      <c r="T1874" s="101"/>
      <c r="U1874" s="101"/>
      <c r="V1874" s="101"/>
      <c r="W1874" s="101"/>
      <c r="X1874" s="101"/>
      <c r="Y1874" s="101"/>
      <c r="Z1874" s="101"/>
      <c r="AA1874" s="101"/>
    </row>
    <row r="1875" customFormat="false" ht="15.75" hidden="false" customHeight="true" outlineLevel="0" collapsed="false">
      <c r="A1875" s="101"/>
      <c r="B1875" s="101" t="n">
        <v>14</v>
      </c>
      <c r="C1875" s="101" t="n">
        <v>82</v>
      </c>
      <c r="D1875" s="101" t="n">
        <v>68</v>
      </c>
      <c r="E1875" s="101" t="n">
        <v>150</v>
      </c>
      <c r="F1875" s="101" t="s">
        <v>289</v>
      </c>
      <c r="G1875" s="101" t="str">
        <f aca="false">E1875&amp;""&amp;F1875</f>
        <v>150Er</v>
      </c>
      <c r="H1875" s="101" t="n">
        <v>-57831.276</v>
      </c>
      <c r="I1875" s="101" t="n">
        <v>12160.98</v>
      </c>
      <c r="J1875" s="101" t="n">
        <v>3457.81</v>
      </c>
      <c r="K1875" s="101" t="n">
        <v>22494.92</v>
      </c>
      <c r="L1875" s="101" t="n">
        <v>4556</v>
      </c>
      <c r="M1875" s="101" t="n">
        <v>-11340.01</v>
      </c>
      <c r="N1875" s="101" t="n">
        <v>-19193.01</v>
      </c>
      <c r="O1875" s="101" t="n">
        <v>2298.73</v>
      </c>
      <c r="P1875" s="101" t="n">
        <v>2579.16</v>
      </c>
      <c r="Q1875" s="101" t="n">
        <v>-22020.01</v>
      </c>
      <c r="R1875" s="101"/>
      <c r="S1875" s="101"/>
      <c r="T1875" s="101"/>
      <c r="U1875" s="101"/>
      <c r="V1875" s="101"/>
      <c r="W1875" s="101"/>
      <c r="X1875" s="101"/>
      <c r="Y1875" s="101"/>
      <c r="Z1875" s="101"/>
      <c r="AA1875" s="101"/>
    </row>
    <row r="1876" customFormat="false" ht="15.75" hidden="false" customHeight="true" outlineLevel="0" collapsed="false">
      <c r="A1876" s="101"/>
      <c r="B1876" s="101" t="n">
        <v>12</v>
      </c>
      <c r="C1876" s="101" t="n">
        <v>81</v>
      </c>
      <c r="D1876" s="101" t="n">
        <v>69</v>
      </c>
      <c r="E1876" s="101" t="n">
        <v>150</v>
      </c>
      <c r="F1876" s="101" t="s">
        <v>290</v>
      </c>
      <c r="G1876" s="101" t="str">
        <f aca="false">E1876&amp;""&amp;F1876</f>
        <v>150Tm</v>
      </c>
      <c r="H1876" s="101" t="n">
        <v>-46491.01</v>
      </c>
      <c r="I1876" s="101" t="n">
        <v>10680.01</v>
      </c>
      <c r="J1876" s="101" t="n">
        <v>38.01</v>
      </c>
      <c r="K1876" s="101" t="n">
        <v>23868.01</v>
      </c>
      <c r="L1876" s="101" t="n">
        <v>3078.01</v>
      </c>
      <c r="M1876" s="101" t="n">
        <v>-7852.01</v>
      </c>
      <c r="N1876" s="101" t="n">
        <v>-21851.01</v>
      </c>
      <c r="O1876" s="101" t="n">
        <v>2322.01</v>
      </c>
      <c r="P1876" s="101" t="n">
        <v>7883.01</v>
      </c>
      <c r="Q1876" s="101" t="n">
        <v>-21364.01</v>
      </c>
      <c r="R1876" s="101"/>
      <c r="S1876" s="101"/>
      <c r="T1876" s="101"/>
      <c r="U1876" s="101"/>
      <c r="V1876" s="101"/>
      <c r="W1876" s="101"/>
      <c r="X1876" s="101"/>
      <c r="Y1876" s="101"/>
      <c r="Z1876" s="101"/>
      <c r="AA1876" s="101"/>
    </row>
    <row r="1877" customFormat="false" ht="15.75" hidden="false" customHeight="true" outlineLevel="0" collapsed="false">
      <c r="A1877" s="101"/>
      <c r="B1877" s="101" t="n">
        <v>10</v>
      </c>
      <c r="C1877" s="101" t="n">
        <v>80</v>
      </c>
      <c r="D1877" s="101" t="n">
        <v>70</v>
      </c>
      <c r="E1877" s="101" t="n">
        <v>150</v>
      </c>
      <c r="F1877" s="101" t="s">
        <v>291</v>
      </c>
      <c r="G1877" s="101" t="str">
        <f aca="false">E1877&amp;""&amp;F1877</f>
        <v>150Yb</v>
      </c>
      <c r="H1877" s="101" t="n">
        <v>-38638.01</v>
      </c>
      <c r="I1877" s="101" t="n">
        <v>13511.01</v>
      </c>
      <c r="J1877" s="101" t="n">
        <v>2045.01</v>
      </c>
      <c r="K1877" s="101" t="n">
        <v>24582.01</v>
      </c>
      <c r="L1877" s="101" t="n">
        <v>1737.01</v>
      </c>
      <c r="M1877" s="101" t="n">
        <v>-13998.01</v>
      </c>
      <c r="N1877" s="101"/>
      <c r="O1877" s="101" t="n">
        <v>3259.01</v>
      </c>
      <c r="P1877" s="101" t="n">
        <v>7814.01</v>
      </c>
      <c r="Q1877" s="101"/>
      <c r="R1877" s="101"/>
      <c r="S1877" s="101"/>
      <c r="T1877" s="101"/>
      <c r="U1877" s="101"/>
      <c r="V1877" s="101"/>
      <c r="W1877" s="101"/>
      <c r="X1877" s="101"/>
      <c r="Y1877" s="101"/>
      <c r="Z1877" s="101"/>
      <c r="AA1877" s="101"/>
    </row>
    <row r="1878" customFormat="false" ht="15.75" hidden="false" customHeight="true" outlineLevel="0" collapsed="false">
      <c r="A1878" s="101"/>
      <c r="B1878" s="101" t="n">
        <v>8</v>
      </c>
      <c r="C1878" s="101" t="n">
        <v>79</v>
      </c>
      <c r="D1878" s="101" t="n">
        <v>71</v>
      </c>
      <c r="E1878" s="101" t="n">
        <v>150</v>
      </c>
      <c r="F1878" s="101" t="s">
        <v>292</v>
      </c>
      <c r="G1878" s="101" t="str">
        <f aca="false">E1878&amp;""&amp;F1878</f>
        <v>150Lu</v>
      </c>
      <c r="H1878" s="101" t="n">
        <v>-24640.01</v>
      </c>
      <c r="I1878" s="101"/>
      <c r="J1878" s="101" t="n">
        <v>-1269.6</v>
      </c>
      <c r="K1878" s="101"/>
      <c r="L1878" s="101" t="n">
        <v>453.01</v>
      </c>
      <c r="M1878" s="101"/>
      <c r="N1878" s="101"/>
      <c r="O1878" s="101" t="n">
        <v>3827.01</v>
      </c>
      <c r="P1878" s="101" t="n">
        <v>11954.01</v>
      </c>
      <c r="Q1878" s="101"/>
      <c r="R1878" s="101"/>
      <c r="S1878" s="101"/>
      <c r="T1878" s="101"/>
      <c r="U1878" s="101"/>
      <c r="V1878" s="101"/>
      <c r="W1878" s="101"/>
      <c r="X1878" s="101"/>
      <c r="Y1878" s="101"/>
      <c r="Z1878" s="101"/>
      <c r="AA1878" s="101"/>
    </row>
    <row r="1879" customFormat="false" ht="15.75" hidden="false" customHeight="true" outlineLevel="0" collapsed="false">
      <c r="A1879" s="101"/>
      <c r="B1879" s="101" t="n">
        <v>41</v>
      </c>
      <c r="C1879" s="101" t="n">
        <v>96</v>
      </c>
      <c r="D1879" s="101" t="n">
        <v>55</v>
      </c>
      <c r="E1879" s="101" t="n">
        <v>151</v>
      </c>
      <c r="F1879" s="101" t="s">
        <v>276</v>
      </c>
      <c r="G1879" s="101" t="str">
        <f aca="false">E1879&amp;""&amp;F1879</f>
        <v>151Cs</v>
      </c>
      <c r="H1879" s="101" t="n">
        <v>-34857.01</v>
      </c>
      <c r="I1879" s="101" t="n">
        <v>4112.01</v>
      </c>
      <c r="J1879" s="101"/>
      <c r="K1879" s="101" t="n">
        <v>7238.01</v>
      </c>
      <c r="L1879" s="101"/>
      <c r="M1879" s="101" t="n">
        <v>10535.01</v>
      </c>
      <c r="N1879" s="101" t="n">
        <v>18872.01</v>
      </c>
      <c r="O1879" s="101"/>
      <c r="P1879" s="101"/>
      <c r="Q1879" s="101" t="n">
        <v>7326.01</v>
      </c>
      <c r="R1879" s="101"/>
      <c r="S1879" s="101"/>
      <c r="T1879" s="101"/>
      <c r="U1879" s="101"/>
      <c r="V1879" s="101"/>
      <c r="W1879" s="101"/>
      <c r="X1879" s="101"/>
      <c r="Y1879" s="101"/>
      <c r="Z1879" s="101"/>
      <c r="AA1879" s="101"/>
    </row>
    <row r="1880" customFormat="false" ht="15.75" hidden="false" customHeight="true" outlineLevel="0" collapsed="false">
      <c r="A1880" s="101"/>
      <c r="B1880" s="101" t="n">
        <v>39</v>
      </c>
      <c r="C1880" s="101" t="n">
        <v>95</v>
      </c>
      <c r="D1880" s="101" t="n">
        <v>56</v>
      </c>
      <c r="E1880" s="101" t="n">
        <v>151</v>
      </c>
      <c r="F1880" s="101" t="s">
        <v>277</v>
      </c>
      <c r="G1880" s="101" t="str">
        <f aca="false">E1880&amp;""&amp;F1880</f>
        <v>151Ba</v>
      </c>
      <c r="H1880" s="101" t="n">
        <v>-45392.01</v>
      </c>
      <c r="I1880" s="101" t="n">
        <v>3209.01</v>
      </c>
      <c r="J1880" s="101" t="n">
        <v>13865.01</v>
      </c>
      <c r="K1880" s="101" t="n">
        <v>8514.01</v>
      </c>
      <c r="L1880" s="101"/>
      <c r="M1880" s="101" t="n">
        <v>8337.01</v>
      </c>
      <c r="N1880" s="101" t="n">
        <v>15833.01</v>
      </c>
      <c r="O1880" s="101" t="n">
        <v>-5210.01</v>
      </c>
      <c r="P1880" s="101"/>
      <c r="Q1880" s="101" t="n">
        <v>2920.01</v>
      </c>
      <c r="R1880" s="101"/>
      <c r="S1880" s="101"/>
      <c r="T1880" s="101"/>
      <c r="U1880" s="101"/>
      <c r="V1880" s="101"/>
      <c r="W1880" s="101"/>
      <c r="X1880" s="101"/>
      <c r="Y1880" s="101"/>
      <c r="Z1880" s="101"/>
      <c r="AA1880" s="101"/>
    </row>
    <row r="1881" customFormat="false" ht="15.75" hidden="false" customHeight="true" outlineLevel="0" collapsed="false">
      <c r="A1881" s="101"/>
      <c r="B1881" s="101" t="n">
        <v>37</v>
      </c>
      <c r="C1881" s="101" t="n">
        <v>94</v>
      </c>
      <c r="D1881" s="101" t="n">
        <v>57</v>
      </c>
      <c r="E1881" s="101" t="n">
        <v>151</v>
      </c>
      <c r="F1881" s="101" t="s">
        <v>278</v>
      </c>
      <c r="G1881" s="101" t="str">
        <f aca="false">E1881&amp;""&amp;F1881</f>
        <v>151La</v>
      </c>
      <c r="H1881" s="101" t="n">
        <v>-53729.01</v>
      </c>
      <c r="I1881" s="101" t="n">
        <v>5417.01</v>
      </c>
      <c r="J1881" s="101" t="n">
        <v>10763.01</v>
      </c>
      <c r="K1881" s="101" t="n">
        <v>9651.01</v>
      </c>
      <c r="L1881" s="101" t="n">
        <v>24545.01</v>
      </c>
      <c r="M1881" s="101" t="n">
        <v>7496.01</v>
      </c>
      <c r="N1881" s="101" t="n">
        <v>13051.01</v>
      </c>
      <c r="O1881" s="101" t="n">
        <v>-4135.01</v>
      </c>
      <c r="P1881" s="101" t="n">
        <v>-22202.01</v>
      </c>
      <c r="Q1881" s="101" t="n">
        <v>3047.01</v>
      </c>
      <c r="R1881" s="101"/>
      <c r="S1881" s="101"/>
      <c r="T1881" s="101"/>
      <c r="U1881" s="101"/>
      <c r="V1881" s="101"/>
      <c r="W1881" s="101"/>
      <c r="X1881" s="101"/>
      <c r="Y1881" s="101"/>
      <c r="Z1881" s="101"/>
      <c r="AA1881" s="101"/>
    </row>
    <row r="1882" customFormat="false" ht="15.75" hidden="false" customHeight="true" outlineLevel="0" collapsed="false">
      <c r="A1882" s="101"/>
      <c r="B1882" s="101" t="n">
        <v>35</v>
      </c>
      <c r="C1882" s="101" t="n">
        <v>93</v>
      </c>
      <c r="D1882" s="101" t="n">
        <v>58</v>
      </c>
      <c r="E1882" s="101" t="n">
        <v>151</v>
      </c>
      <c r="F1882" s="101" t="s">
        <v>279</v>
      </c>
      <c r="G1882" s="101" t="str">
        <f aca="false">E1882&amp;""&amp;F1882</f>
        <v>151Ce</v>
      </c>
      <c r="H1882" s="101" t="n">
        <v>-61225.051</v>
      </c>
      <c r="I1882" s="101" t="n">
        <v>4449.52</v>
      </c>
      <c r="J1882" s="101" t="n">
        <v>12131.01</v>
      </c>
      <c r="K1882" s="101" t="n">
        <v>10697.77</v>
      </c>
      <c r="L1882" s="101" t="n">
        <v>22782.01</v>
      </c>
      <c r="M1882" s="101" t="n">
        <v>5554.42</v>
      </c>
      <c r="N1882" s="101" t="n">
        <v>9717.26</v>
      </c>
      <c r="O1882" s="101" t="n">
        <v>-3385.94</v>
      </c>
      <c r="P1882" s="101" t="n">
        <v>-18260.01</v>
      </c>
      <c r="Q1882" s="101" t="n">
        <v>-995.97</v>
      </c>
      <c r="R1882" s="101"/>
      <c r="S1882" s="101"/>
      <c r="T1882" s="101"/>
      <c r="U1882" s="101"/>
      <c r="V1882" s="101"/>
      <c r="W1882" s="101"/>
      <c r="X1882" s="101"/>
      <c r="Y1882" s="101"/>
      <c r="Z1882" s="101"/>
      <c r="AA1882" s="101"/>
    </row>
    <row r="1883" customFormat="false" ht="15.75" hidden="false" customHeight="true" outlineLevel="0" collapsed="false">
      <c r="A1883" s="101"/>
      <c r="B1883" s="101" t="n">
        <v>33</v>
      </c>
      <c r="C1883" s="101" t="n">
        <v>92</v>
      </c>
      <c r="D1883" s="101" t="n">
        <v>59</v>
      </c>
      <c r="E1883" s="101" t="n">
        <v>151</v>
      </c>
      <c r="F1883" s="101" t="s">
        <v>280</v>
      </c>
      <c r="G1883" s="101" t="str">
        <f aca="false">E1883&amp;""&amp;F1883</f>
        <v>151Pr</v>
      </c>
      <c r="H1883" s="101" t="n">
        <v>-66779.471</v>
      </c>
      <c r="I1883" s="101" t="n">
        <v>6550.39</v>
      </c>
      <c r="J1883" s="101" t="n">
        <v>9221.59</v>
      </c>
      <c r="K1883" s="101" t="n">
        <v>11882.74</v>
      </c>
      <c r="L1883" s="101" t="n">
        <v>21137.5</v>
      </c>
      <c r="M1883" s="101" t="n">
        <v>4162.843</v>
      </c>
      <c r="N1883" s="101" t="n">
        <v>6605.92</v>
      </c>
      <c r="O1883" s="101" t="n">
        <v>-2526</v>
      </c>
      <c r="P1883" s="101" t="n">
        <v>-17685.01</v>
      </c>
      <c r="Q1883" s="101" t="n">
        <v>-1171.71</v>
      </c>
      <c r="R1883" s="101"/>
      <c r="S1883" s="101"/>
      <c r="T1883" s="101"/>
      <c r="U1883" s="101"/>
      <c r="V1883" s="101"/>
      <c r="W1883" s="101"/>
      <c r="X1883" s="101"/>
      <c r="Y1883" s="101"/>
      <c r="Z1883" s="101"/>
      <c r="AA1883" s="101"/>
    </row>
    <row r="1884" customFormat="false" ht="15.75" hidden="false" customHeight="true" outlineLevel="0" collapsed="false">
      <c r="A1884" s="101"/>
      <c r="B1884" s="101" t="n">
        <v>31</v>
      </c>
      <c r="C1884" s="101" t="n">
        <v>91</v>
      </c>
      <c r="D1884" s="101" t="n">
        <v>60</v>
      </c>
      <c r="E1884" s="101" t="n">
        <v>151</v>
      </c>
      <c r="F1884" s="101" t="s">
        <v>281</v>
      </c>
      <c r="G1884" s="101" t="str">
        <f aca="false">E1884&amp;""&amp;F1884</f>
        <v>151Nd</v>
      </c>
      <c r="H1884" s="101" t="n">
        <v>-70942.314</v>
      </c>
      <c r="I1884" s="101" t="n">
        <v>5334.55</v>
      </c>
      <c r="J1884" s="101" t="n">
        <v>9930.89</v>
      </c>
      <c r="K1884" s="101" t="n">
        <v>12709.67</v>
      </c>
      <c r="L1884" s="101" t="n">
        <v>18850.34</v>
      </c>
      <c r="M1884" s="101" t="n">
        <v>2443.076</v>
      </c>
      <c r="N1884" s="101" t="n">
        <v>3633.29</v>
      </c>
      <c r="O1884" s="101" t="n">
        <v>-1353.35</v>
      </c>
      <c r="P1884" s="101" t="n">
        <v>-13384.44</v>
      </c>
      <c r="Q1884" s="101" t="n">
        <v>-5417.17</v>
      </c>
      <c r="R1884" s="101"/>
      <c r="S1884" s="101"/>
      <c r="T1884" s="101"/>
      <c r="U1884" s="101"/>
      <c r="V1884" s="101"/>
      <c r="W1884" s="101"/>
      <c r="X1884" s="101"/>
      <c r="Y1884" s="101"/>
      <c r="Z1884" s="101"/>
      <c r="AA1884" s="101"/>
    </row>
    <row r="1885" customFormat="false" ht="15.75" hidden="false" customHeight="true" outlineLevel="0" collapsed="false">
      <c r="A1885" s="101"/>
      <c r="B1885" s="101" t="n">
        <v>29</v>
      </c>
      <c r="C1885" s="101" t="n">
        <v>90</v>
      </c>
      <c r="D1885" s="101" t="n">
        <v>61</v>
      </c>
      <c r="E1885" s="101" t="n">
        <v>151</v>
      </c>
      <c r="F1885" s="101" t="s">
        <v>282</v>
      </c>
      <c r="G1885" s="101" t="str">
        <f aca="false">E1885&amp;""&amp;F1885</f>
        <v>151Pm</v>
      </c>
      <c r="H1885" s="101" t="n">
        <v>-73385.389</v>
      </c>
      <c r="I1885" s="101" t="n">
        <v>7860.24</v>
      </c>
      <c r="J1885" s="101" t="n">
        <v>6995.28</v>
      </c>
      <c r="K1885" s="101" t="n">
        <v>13464.34</v>
      </c>
      <c r="L1885" s="101" t="n">
        <v>16923.96</v>
      </c>
      <c r="M1885" s="101" t="n">
        <v>1190.21</v>
      </c>
      <c r="N1885" s="101" t="n">
        <v>1266.59</v>
      </c>
      <c r="O1885" s="101" t="n">
        <v>-366.29</v>
      </c>
      <c r="P1885" s="101" t="n">
        <v>-12373.96</v>
      </c>
      <c r="Q1885" s="101" t="n">
        <v>-4406.24</v>
      </c>
      <c r="R1885" s="101"/>
      <c r="S1885" s="101"/>
      <c r="T1885" s="101"/>
      <c r="U1885" s="101"/>
      <c r="V1885" s="101"/>
      <c r="W1885" s="101"/>
      <c r="X1885" s="101"/>
      <c r="Y1885" s="101"/>
      <c r="Z1885" s="101"/>
      <c r="AA1885" s="101"/>
    </row>
    <row r="1886" customFormat="false" ht="15.75" hidden="false" customHeight="true" outlineLevel="0" collapsed="false">
      <c r="A1886" s="101"/>
      <c r="B1886" s="101" t="n">
        <v>27</v>
      </c>
      <c r="C1886" s="101" t="n">
        <v>89</v>
      </c>
      <c r="D1886" s="101" t="n">
        <v>62</v>
      </c>
      <c r="E1886" s="101" t="n">
        <v>151</v>
      </c>
      <c r="F1886" s="101" t="s">
        <v>283</v>
      </c>
      <c r="G1886" s="101" t="str">
        <f aca="false">E1886&amp;""&amp;F1886</f>
        <v>151Sm</v>
      </c>
      <c r="H1886" s="101" t="n">
        <v>-74575.599</v>
      </c>
      <c r="I1886" s="101" t="n">
        <v>5596.45</v>
      </c>
      <c r="J1886" s="101" t="n">
        <v>8268.11</v>
      </c>
      <c r="K1886" s="101" t="n">
        <v>13583.14</v>
      </c>
      <c r="L1886" s="101" t="n">
        <v>14778.26</v>
      </c>
      <c r="M1886" s="101" t="n">
        <v>76.376</v>
      </c>
      <c r="N1886" s="101" t="n">
        <v>-387.64</v>
      </c>
      <c r="O1886" s="101" t="n">
        <v>1146.12</v>
      </c>
      <c r="P1886" s="101" t="n">
        <v>-8185.49</v>
      </c>
      <c r="Q1886" s="101" t="n">
        <v>-7855.09</v>
      </c>
      <c r="R1886" s="101"/>
      <c r="S1886" s="101"/>
      <c r="T1886" s="101"/>
      <c r="U1886" s="101"/>
      <c r="V1886" s="101"/>
      <c r="W1886" s="101"/>
      <c r="X1886" s="101"/>
      <c r="Y1886" s="101"/>
      <c r="Z1886" s="101"/>
      <c r="AA1886" s="101"/>
    </row>
    <row r="1887" customFormat="false" ht="15.75" hidden="false" customHeight="true" outlineLevel="0" collapsed="false">
      <c r="A1887" s="101"/>
      <c r="B1887" s="101" t="n">
        <v>25</v>
      </c>
      <c r="C1887" s="101" t="n">
        <v>88</v>
      </c>
      <c r="D1887" s="101" t="n">
        <v>63</v>
      </c>
      <c r="E1887" s="101" t="n">
        <v>151</v>
      </c>
      <c r="F1887" s="101" t="s">
        <v>284</v>
      </c>
      <c r="G1887" s="101" t="str">
        <f aca="false">E1887&amp;""&amp;F1887</f>
        <v>151Eu</v>
      </c>
      <c r="H1887" s="101" t="n">
        <v>-74651.975</v>
      </c>
      <c r="I1887" s="101" t="n">
        <v>7931.47</v>
      </c>
      <c r="J1887" s="101" t="n">
        <v>4890.48</v>
      </c>
      <c r="K1887" s="101" t="n">
        <v>14354.13</v>
      </c>
      <c r="L1887" s="101" t="n">
        <v>13166.24</v>
      </c>
      <c r="M1887" s="101" t="n">
        <v>-464.021</v>
      </c>
      <c r="N1887" s="101" t="n">
        <v>-3029.03</v>
      </c>
      <c r="O1887" s="101" t="n">
        <v>1965.04</v>
      </c>
      <c r="P1887" s="101" t="n">
        <v>-8344.48</v>
      </c>
      <c r="Q1887" s="101" t="n">
        <v>-6959.69</v>
      </c>
      <c r="R1887" s="101"/>
      <c r="S1887" s="101"/>
      <c r="T1887" s="101"/>
      <c r="U1887" s="101"/>
      <c r="V1887" s="101"/>
      <c r="W1887" s="101"/>
      <c r="X1887" s="101"/>
      <c r="Y1887" s="101"/>
      <c r="Z1887" s="101"/>
      <c r="AA1887" s="101"/>
    </row>
    <row r="1888" customFormat="false" ht="15.75" hidden="false" customHeight="true" outlineLevel="0" collapsed="false">
      <c r="A1888" s="101"/>
      <c r="B1888" s="101" t="n">
        <v>23</v>
      </c>
      <c r="C1888" s="101" t="n">
        <v>87</v>
      </c>
      <c r="D1888" s="101" t="n">
        <v>64</v>
      </c>
      <c r="E1888" s="101" t="n">
        <v>151</v>
      </c>
      <c r="F1888" s="101" t="s">
        <v>285</v>
      </c>
      <c r="G1888" s="101" t="str">
        <f aca="false">E1888&amp;""&amp;F1888</f>
        <v>151Gd</v>
      </c>
      <c r="H1888" s="101" t="n">
        <v>-74187.955</v>
      </c>
      <c r="I1888" s="101" t="n">
        <v>6495.67</v>
      </c>
      <c r="J1888" s="101" t="n">
        <v>6685.1</v>
      </c>
      <c r="K1888" s="101" t="n">
        <v>15203.84</v>
      </c>
      <c r="L1888" s="101" t="n">
        <v>11630.8</v>
      </c>
      <c r="M1888" s="101" t="n">
        <v>-2565.008</v>
      </c>
      <c r="N1888" s="101" t="n">
        <v>-5435.84</v>
      </c>
      <c r="O1888" s="101" t="n">
        <v>2653.14</v>
      </c>
      <c r="P1888" s="101" t="n">
        <v>-4426.46</v>
      </c>
      <c r="Q1888" s="101" t="n">
        <v>-11153.62</v>
      </c>
      <c r="R1888" s="101"/>
      <c r="S1888" s="101"/>
      <c r="T1888" s="101"/>
      <c r="U1888" s="101"/>
      <c r="V1888" s="101"/>
      <c r="W1888" s="101"/>
      <c r="X1888" s="101"/>
      <c r="Y1888" s="101"/>
      <c r="Z1888" s="101"/>
      <c r="AA1888" s="101"/>
    </row>
    <row r="1889" customFormat="false" ht="15.75" hidden="false" customHeight="true" outlineLevel="0" collapsed="false">
      <c r="A1889" s="101"/>
      <c r="B1889" s="101" t="n">
        <v>21</v>
      </c>
      <c r="C1889" s="101" t="n">
        <v>86</v>
      </c>
      <c r="D1889" s="101" t="n">
        <v>65</v>
      </c>
      <c r="E1889" s="101" t="n">
        <v>151</v>
      </c>
      <c r="F1889" s="101" t="s">
        <v>286</v>
      </c>
      <c r="G1889" s="101" t="str">
        <f aca="false">E1889&amp;""&amp;F1889</f>
        <v>151Tb</v>
      </c>
      <c r="H1889" s="101" t="n">
        <v>-71622.947</v>
      </c>
      <c r="I1889" s="101" t="n">
        <v>8588.62</v>
      </c>
      <c r="J1889" s="101" t="n">
        <v>3148.32</v>
      </c>
      <c r="K1889" s="101" t="n">
        <v>16276.72</v>
      </c>
      <c r="L1889" s="101" t="n">
        <v>9760.41</v>
      </c>
      <c r="M1889" s="101" t="n">
        <v>-2870.832</v>
      </c>
      <c r="N1889" s="101" t="n">
        <v>-8000.36</v>
      </c>
      <c r="O1889" s="101" t="n">
        <v>3496.54</v>
      </c>
      <c r="P1889" s="101" t="n">
        <v>-4120.09</v>
      </c>
      <c r="Q1889" s="101" t="n">
        <v>-10384.84</v>
      </c>
      <c r="R1889" s="101"/>
      <c r="S1889" s="101"/>
      <c r="T1889" s="101"/>
      <c r="U1889" s="101"/>
      <c r="V1889" s="101"/>
      <c r="W1889" s="101"/>
      <c r="X1889" s="101"/>
      <c r="Y1889" s="101"/>
      <c r="Z1889" s="101"/>
      <c r="AA1889" s="101"/>
    </row>
    <row r="1890" customFormat="false" ht="15.75" hidden="false" customHeight="true" outlineLevel="0" collapsed="false">
      <c r="A1890" s="101"/>
      <c r="B1890" s="101" t="n">
        <v>19</v>
      </c>
      <c r="C1890" s="101" t="n">
        <v>85</v>
      </c>
      <c r="D1890" s="101" t="n">
        <v>66</v>
      </c>
      <c r="E1890" s="101" t="n">
        <v>151</v>
      </c>
      <c r="F1890" s="101" t="s">
        <v>287</v>
      </c>
      <c r="G1890" s="101" t="str">
        <f aca="false">E1890&amp;""&amp;F1890</f>
        <v>151Dy</v>
      </c>
      <c r="H1890" s="101" t="n">
        <v>-68752.115</v>
      </c>
      <c r="I1890" s="101" t="n">
        <v>7514</v>
      </c>
      <c r="J1890" s="101" t="n">
        <v>4935.44</v>
      </c>
      <c r="K1890" s="101" t="n">
        <v>17195.34</v>
      </c>
      <c r="L1890" s="101" t="n">
        <v>8203.31</v>
      </c>
      <c r="M1890" s="101" t="n">
        <v>-5129.533</v>
      </c>
      <c r="N1890" s="101" t="n">
        <v>-10485.83</v>
      </c>
      <c r="O1890" s="101" t="n">
        <v>4179.54</v>
      </c>
      <c r="P1890" s="101" t="n">
        <v>-277.48</v>
      </c>
      <c r="Q1890" s="101" t="n">
        <v>-14877.6</v>
      </c>
      <c r="R1890" s="101"/>
      <c r="S1890" s="101"/>
      <c r="T1890" s="101"/>
      <c r="U1890" s="101"/>
      <c r="V1890" s="101"/>
      <c r="W1890" s="101"/>
      <c r="X1890" s="101"/>
      <c r="Y1890" s="101"/>
      <c r="Z1890" s="101"/>
      <c r="AA1890" s="101"/>
    </row>
    <row r="1891" customFormat="false" ht="15.75" hidden="false" customHeight="true" outlineLevel="0" collapsed="false">
      <c r="A1891" s="101"/>
      <c r="B1891" s="101" t="n">
        <v>17</v>
      </c>
      <c r="C1891" s="101" t="n">
        <v>84</v>
      </c>
      <c r="D1891" s="101" t="n">
        <v>67</v>
      </c>
      <c r="E1891" s="101" t="n">
        <v>151</v>
      </c>
      <c r="F1891" s="101" t="s">
        <v>288</v>
      </c>
      <c r="G1891" s="101" t="str">
        <f aca="false">E1891&amp;""&amp;F1891</f>
        <v>151Ho</v>
      </c>
      <c r="H1891" s="101" t="n">
        <v>-63622.582</v>
      </c>
      <c r="I1891" s="101" t="n">
        <v>9748.07</v>
      </c>
      <c r="J1891" s="101" t="n">
        <v>1602.12</v>
      </c>
      <c r="K1891" s="101" t="n">
        <v>18102.78</v>
      </c>
      <c r="L1891" s="101" t="n">
        <v>6711.67</v>
      </c>
      <c r="M1891" s="101" t="n">
        <v>-5356.298</v>
      </c>
      <c r="N1891" s="101" t="n">
        <v>-12844.86</v>
      </c>
      <c r="O1891" s="101" t="n">
        <v>4695.01</v>
      </c>
      <c r="P1891" s="101" t="n">
        <v>194.1</v>
      </c>
      <c r="Q1891" s="101" t="n">
        <v>-13862.62</v>
      </c>
      <c r="R1891" s="101"/>
      <c r="S1891" s="101"/>
      <c r="T1891" s="101"/>
      <c r="U1891" s="101"/>
      <c r="V1891" s="101"/>
      <c r="W1891" s="101"/>
      <c r="X1891" s="101"/>
      <c r="Y1891" s="101"/>
      <c r="Z1891" s="101"/>
      <c r="AA1891" s="101"/>
    </row>
    <row r="1892" customFormat="false" ht="15.75" hidden="false" customHeight="true" outlineLevel="0" collapsed="false">
      <c r="A1892" s="101"/>
      <c r="B1892" s="101" t="n">
        <v>15</v>
      </c>
      <c r="C1892" s="101" t="n">
        <v>83</v>
      </c>
      <c r="D1892" s="101" t="n">
        <v>68</v>
      </c>
      <c r="E1892" s="101" t="n">
        <v>151</v>
      </c>
      <c r="F1892" s="101" t="s">
        <v>289</v>
      </c>
      <c r="G1892" s="101" t="str">
        <f aca="false">E1892&amp;""&amp;F1892</f>
        <v>151Er</v>
      </c>
      <c r="H1892" s="101" t="n">
        <v>-58266.284</v>
      </c>
      <c r="I1892" s="101" t="n">
        <v>8506.32</v>
      </c>
      <c r="J1892" s="101" t="n">
        <v>3609.42</v>
      </c>
      <c r="K1892" s="101" t="n">
        <v>20667.3</v>
      </c>
      <c r="L1892" s="101" t="n">
        <v>5144.82</v>
      </c>
      <c r="M1892" s="101" t="n">
        <v>-7488.567</v>
      </c>
      <c r="N1892" s="101" t="n">
        <v>-16723.98</v>
      </c>
      <c r="O1892" s="101" t="n">
        <v>3504.84</v>
      </c>
      <c r="P1892" s="101" t="n">
        <v>3754.17</v>
      </c>
      <c r="Q1892" s="101" t="n">
        <v>-19847.01</v>
      </c>
      <c r="R1892" s="101"/>
      <c r="S1892" s="101"/>
      <c r="T1892" s="101"/>
      <c r="U1892" s="101"/>
      <c r="V1892" s="101"/>
      <c r="W1892" s="101"/>
      <c r="X1892" s="101"/>
      <c r="Y1892" s="101"/>
      <c r="Z1892" s="101"/>
      <c r="AA1892" s="101"/>
    </row>
    <row r="1893" customFormat="false" ht="15.75" hidden="false" customHeight="true" outlineLevel="0" collapsed="false">
      <c r="A1893" s="101"/>
      <c r="B1893" s="101" t="n">
        <v>13</v>
      </c>
      <c r="C1893" s="101" t="n">
        <v>82</v>
      </c>
      <c r="D1893" s="101" t="n">
        <v>69</v>
      </c>
      <c r="E1893" s="101" t="n">
        <v>151</v>
      </c>
      <c r="F1893" s="101" t="s">
        <v>290</v>
      </c>
      <c r="G1893" s="101" t="str">
        <f aca="false">E1893&amp;""&amp;F1893</f>
        <v>151Tm</v>
      </c>
      <c r="H1893" s="101" t="n">
        <v>-50777.717</v>
      </c>
      <c r="I1893" s="101" t="n">
        <v>12358.01</v>
      </c>
      <c r="J1893" s="101" t="n">
        <v>235.41</v>
      </c>
      <c r="K1893" s="101" t="n">
        <v>23038.01</v>
      </c>
      <c r="L1893" s="101" t="n">
        <v>3693.22</v>
      </c>
      <c r="M1893" s="101" t="n">
        <v>-9235.411</v>
      </c>
      <c r="N1893" s="101" t="n">
        <v>-20669.01</v>
      </c>
      <c r="O1893" s="101" t="n">
        <v>2554.46</v>
      </c>
      <c r="P1893" s="101" t="n">
        <v>3879.15</v>
      </c>
      <c r="Q1893" s="101" t="n">
        <v>-20211.01</v>
      </c>
      <c r="R1893" s="101"/>
      <c r="S1893" s="101"/>
      <c r="T1893" s="101"/>
      <c r="U1893" s="101"/>
      <c r="V1893" s="101"/>
      <c r="W1893" s="101"/>
      <c r="X1893" s="101"/>
      <c r="Y1893" s="101"/>
      <c r="Z1893" s="101"/>
      <c r="AA1893" s="101"/>
    </row>
    <row r="1894" customFormat="false" ht="15.75" hidden="false" customHeight="true" outlineLevel="0" collapsed="false">
      <c r="A1894" s="101"/>
      <c r="B1894" s="101" t="n">
        <v>11</v>
      </c>
      <c r="C1894" s="101" t="n">
        <v>81</v>
      </c>
      <c r="D1894" s="101" t="n">
        <v>70</v>
      </c>
      <c r="E1894" s="101" t="n">
        <v>151</v>
      </c>
      <c r="F1894" s="101" t="s">
        <v>291</v>
      </c>
      <c r="G1894" s="101" t="str">
        <f aca="false">E1894&amp;""&amp;F1894</f>
        <v>151Yb</v>
      </c>
      <c r="H1894" s="101" t="n">
        <v>-41542.306</v>
      </c>
      <c r="I1894" s="101" t="n">
        <v>10975.01</v>
      </c>
      <c r="J1894" s="101" t="n">
        <v>2340.01</v>
      </c>
      <c r="K1894" s="101" t="n">
        <v>24486.01</v>
      </c>
      <c r="L1894" s="101" t="n">
        <v>2378.63</v>
      </c>
      <c r="M1894" s="101" t="n">
        <v>-11434.01</v>
      </c>
      <c r="N1894" s="101"/>
      <c r="O1894" s="101" t="n">
        <v>2640.58</v>
      </c>
      <c r="P1894" s="101" t="n">
        <v>9000</v>
      </c>
      <c r="Q1894" s="101" t="n">
        <v>-24974.01</v>
      </c>
      <c r="R1894" s="101"/>
      <c r="S1894" s="101"/>
      <c r="T1894" s="101"/>
      <c r="U1894" s="101"/>
      <c r="V1894" s="101"/>
      <c r="W1894" s="101"/>
      <c r="X1894" s="101"/>
      <c r="Y1894" s="101"/>
      <c r="Z1894" s="101"/>
      <c r="AA1894" s="101"/>
    </row>
    <row r="1895" customFormat="false" ht="15.75" hidden="false" customHeight="true" outlineLevel="0" collapsed="false">
      <c r="A1895" s="101"/>
      <c r="B1895" s="101" t="n">
        <v>9</v>
      </c>
      <c r="C1895" s="101" t="n">
        <v>80</v>
      </c>
      <c r="D1895" s="101" t="n">
        <v>71</v>
      </c>
      <c r="E1895" s="101" t="n">
        <v>151</v>
      </c>
      <c r="F1895" s="101" t="s">
        <v>292</v>
      </c>
      <c r="G1895" s="101" t="str">
        <f aca="false">E1895&amp;""&amp;F1895</f>
        <v>151Lu</v>
      </c>
      <c r="H1895" s="101" t="n">
        <v>-30108.01</v>
      </c>
      <c r="I1895" s="101" t="n">
        <v>13540.01</v>
      </c>
      <c r="J1895" s="101" t="n">
        <v>-1241.14</v>
      </c>
      <c r="K1895" s="101"/>
      <c r="L1895" s="101" t="n">
        <v>804.01</v>
      </c>
      <c r="M1895" s="101"/>
      <c r="N1895" s="101"/>
      <c r="O1895" s="101" t="n">
        <v>3441.01</v>
      </c>
      <c r="P1895" s="101" t="n">
        <v>9094.01</v>
      </c>
      <c r="Q1895" s="101"/>
      <c r="R1895" s="101"/>
      <c r="S1895" s="101"/>
      <c r="T1895" s="101"/>
      <c r="U1895" s="101"/>
      <c r="V1895" s="101"/>
      <c r="W1895" s="101"/>
      <c r="X1895" s="101"/>
      <c r="Y1895" s="101"/>
      <c r="Z1895" s="101"/>
      <c r="AA1895" s="101"/>
    </row>
    <row r="1896" customFormat="false" ht="15.75" hidden="false" customHeight="true" outlineLevel="0" collapsed="false">
      <c r="A1896" s="101"/>
      <c r="B1896" s="101" t="n">
        <v>40</v>
      </c>
      <c r="C1896" s="101" t="n">
        <v>96</v>
      </c>
      <c r="D1896" s="101" t="n">
        <v>56</v>
      </c>
      <c r="E1896" s="101" t="n">
        <v>152</v>
      </c>
      <c r="F1896" s="101" t="s">
        <v>277</v>
      </c>
      <c r="G1896" s="101" t="str">
        <f aca="false">E1896&amp;""&amp;F1896</f>
        <v>152Ba</v>
      </c>
      <c r="H1896" s="101" t="n">
        <v>-42094.01</v>
      </c>
      <c r="I1896" s="101" t="n">
        <v>4774.01</v>
      </c>
      <c r="J1896" s="101" t="n">
        <v>14527.01</v>
      </c>
      <c r="K1896" s="101" t="n">
        <v>7983.01</v>
      </c>
      <c r="L1896" s="101"/>
      <c r="M1896" s="101" t="n">
        <v>7443.01</v>
      </c>
      <c r="N1896" s="101" t="n">
        <v>16963.01</v>
      </c>
      <c r="O1896" s="101" t="n">
        <v>-5517.01</v>
      </c>
      <c r="P1896" s="101"/>
      <c r="Q1896" s="101" t="n">
        <v>3563.01</v>
      </c>
      <c r="R1896" s="101"/>
      <c r="S1896" s="101"/>
      <c r="T1896" s="101"/>
      <c r="U1896" s="101"/>
      <c r="V1896" s="101"/>
      <c r="W1896" s="101"/>
      <c r="X1896" s="101"/>
      <c r="Y1896" s="101"/>
      <c r="Z1896" s="101"/>
      <c r="AA1896" s="101"/>
    </row>
    <row r="1897" customFormat="false" ht="15.75" hidden="false" customHeight="true" outlineLevel="0" collapsed="false">
      <c r="A1897" s="101"/>
      <c r="B1897" s="101" t="n">
        <v>38</v>
      </c>
      <c r="C1897" s="101" t="n">
        <v>95</v>
      </c>
      <c r="D1897" s="101" t="n">
        <v>57</v>
      </c>
      <c r="E1897" s="101" t="n">
        <v>152</v>
      </c>
      <c r="F1897" s="101" t="s">
        <v>278</v>
      </c>
      <c r="G1897" s="101" t="str">
        <f aca="false">E1897&amp;""&amp;F1897</f>
        <v>152La</v>
      </c>
      <c r="H1897" s="101" t="n">
        <v>-49537.01</v>
      </c>
      <c r="I1897" s="101" t="n">
        <v>3880.01</v>
      </c>
      <c r="J1897" s="101" t="n">
        <v>11434.01</v>
      </c>
      <c r="K1897" s="101" t="n">
        <v>9296.01</v>
      </c>
      <c r="L1897" s="101" t="n">
        <v>25299.01</v>
      </c>
      <c r="M1897" s="101" t="n">
        <v>9520.01</v>
      </c>
      <c r="N1897" s="101" t="n">
        <v>14221.01</v>
      </c>
      <c r="O1897" s="101" t="n">
        <v>-4665.01</v>
      </c>
      <c r="P1897" s="101" t="n">
        <v>-21969.01</v>
      </c>
      <c r="Q1897" s="101" t="n">
        <v>3617.01</v>
      </c>
      <c r="R1897" s="101"/>
      <c r="S1897" s="101"/>
      <c r="T1897" s="101"/>
      <c r="U1897" s="101"/>
      <c r="V1897" s="101"/>
      <c r="W1897" s="101"/>
      <c r="X1897" s="101"/>
      <c r="Y1897" s="101"/>
      <c r="Z1897" s="101"/>
      <c r="AA1897" s="101"/>
    </row>
    <row r="1898" customFormat="false" ht="15.75" hidden="false" customHeight="true" outlineLevel="0" collapsed="false">
      <c r="A1898" s="101"/>
      <c r="B1898" s="101" t="n">
        <v>36</v>
      </c>
      <c r="C1898" s="101" t="n">
        <v>94</v>
      </c>
      <c r="D1898" s="101" t="n">
        <v>58</v>
      </c>
      <c r="E1898" s="101" t="n">
        <v>152</v>
      </c>
      <c r="F1898" s="101" t="s">
        <v>279</v>
      </c>
      <c r="G1898" s="101" t="str">
        <f aca="false">E1898&amp;""&amp;F1898</f>
        <v>152Ce</v>
      </c>
      <c r="H1898" s="101" t="n">
        <v>-59057.01</v>
      </c>
      <c r="I1898" s="101" t="n">
        <v>5903.01</v>
      </c>
      <c r="J1898" s="101" t="n">
        <v>12617.01</v>
      </c>
      <c r="K1898" s="101" t="n">
        <v>10353.01</v>
      </c>
      <c r="L1898" s="101" t="n">
        <v>23381.01</v>
      </c>
      <c r="M1898" s="101" t="n">
        <v>4701.01</v>
      </c>
      <c r="N1898" s="101" t="n">
        <v>11092.01</v>
      </c>
      <c r="O1898" s="101" t="n">
        <v>-3888.01</v>
      </c>
      <c r="P1898" s="101" t="n">
        <v>-20954.01</v>
      </c>
      <c r="Q1898" s="101" t="n">
        <v>-349.01</v>
      </c>
      <c r="R1898" s="101"/>
      <c r="S1898" s="101"/>
      <c r="T1898" s="101"/>
      <c r="U1898" s="101"/>
      <c r="V1898" s="101"/>
      <c r="W1898" s="101"/>
      <c r="X1898" s="101"/>
      <c r="Y1898" s="101"/>
      <c r="Z1898" s="101"/>
      <c r="AA1898" s="101"/>
    </row>
    <row r="1899" customFormat="false" ht="15.75" hidden="false" customHeight="true" outlineLevel="0" collapsed="false">
      <c r="A1899" s="101"/>
      <c r="B1899" s="101" t="n">
        <v>34</v>
      </c>
      <c r="C1899" s="101" t="n">
        <v>93</v>
      </c>
      <c r="D1899" s="101" t="n">
        <v>59</v>
      </c>
      <c r="E1899" s="101" t="n">
        <v>152</v>
      </c>
      <c r="F1899" s="101" t="s">
        <v>280</v>
      </c>
      <c r="G1899" s="101" t="str">
        <f aca="false">E1899&amp;""&amp;F1899</f>
        <v>152Pr</v>
      </c>
      <c r="H1899" s="101" t="n">
        <v>-63758.063</v>
      </c>
      <c r="I1899" s="101" t="n">
        <v>5049.91</v>
      </c>
      <c r="J1899" s="101" t="n">
        <v>9821.98</v>
      </c>
      <c r="K1899" s="101" t="n">
        <v>11600.3</v>
      </c>
      <c r="L1899" s="101" t="n">
        <v>21953.01</v>
      </c>
      <c r="M1899" s="101" t="n">
        <v>6390.686</v>
      </c>
      <c r="N1899" s="101" t="n">
        <v>7495.47</v>
      </c>
      <c r="O1899" s="101" t="n">
        <v>-3474.24</v>
      </c>
      <c r="P1899" s="101" t="n">
        <v>-17318.01</v>
      </c>
      <c r="Q1899" s="101" t="n">
        <v>-887.07</v>
      </c>
      <c r="R1899" s="101"/>
      <c r="S1899" s="101"/>
      <c r="T1899" s="101"/>
      <c r="U1899" s="101"/>
      <c r="V1899" s="101"/>
      <c r="W1899" s="101"/>
      <c r="X1899" s="101"/>
      <c r="Y1899" s="101"/>
      <c r="Z1899" s="101"/>
      <c r="AA1899" s="101"/>
    </row>
    <row r="1900" customFormat="false" ht="15.75" hidden="false" customHeight="true" outlineLevel="0" collapsed="false">
      <c r="A1900" s="101"/>
      <c r="B1900" s="101" t="n">
        <v>32</v>
      </c>
      <c r="C1900" s="101" t="n">
        <v>92</v>
      </c>
      <c r="D1900" s="101" t="n">
        <v>60</v>
      </c>
      <c r="E1900" s="101" t="n">
        <v>152</v>
      </c>
      <c r="F1900" s="101" t="s">
        <v>281</v>
      </c>
      <c r="G1900" s="101" t="str">
        <f aca="false">E1900&amp;""&amp;F1900</f>
        <v>152Nd</v>
      </c>
      <c r="H1900" s="101" t="n">
        <v>-70148.749</v>
      </c>
      <c r="I1900" s="101" t="n">
        <v>7277.75</v>
      </c>
      <c r="J1900" s="101" t="n">
        <v>10658.25</v>
      </c>
      <c r="K1900" s="101" t="n">
        <v>12612.3</v>
      </c>
      <c r="L1900" s="101" t="n">
        <v>19879.84</v>
      </c>
      <c r="M1900" s="101" t="n">
        <v>1104.784</v>
      </c>
      <c r="N1900" s="101" t="n">
        <v>4613.22</v>
      </c>
      <c r="O1900" s="101" t="n">
        <v>-2175.28</v>
      </c>
      <c r="P1900" s="101" t="n">
        <v>-16212.67</v>
      </c>
      <c r="Q1900" s="101" t="n">
        <v>-4834.68</v>
      </c>
      <c r="R1900" s="101"/>
      <c r="S1900" s="101"/>
      <c r="T1900" s="101"/>
      <c r="U1900" s="101"/>
      <c r="V1900" s="101"/>
      <c r="W1900" s="101"/>
      <c r="X1900" s="101"/>
      <c r="Y1900" s="101"/>
      <c r="Z1900" s="101"/>
      <c r="AA1900" s="101"/>
    </row>
    <row r="1901" customFormat="false" ht="15.75" hidden="false" customHeight="true" outlineLevel="0" collapsed="false">
      <c r="A1901" s="101"/>
      <c r="B1901" s="101" t="n">
        <v>30</v>
      </c>
      <c r="C1901" s="101" t="n">
        <v>91</v>
      </c>
      <c r="D1901" s="101" t="n">
        <v>61</v>
      </c>
      <c r="E1901" s="101" t="n">
        <v>152</v>
      </c>
      <c r="F1901" s="101" t="s">
        <v>282</v>
      </c>
      <c r="G1901" s="101" t="str">
        <f aca="false">E1901&amp;""&amp;F1901</f>
        <v>152Pm</v>
      </c>
      <c r="H1901" s="101" t="n">
        <v>-71253.533</v>
      </c>
      <c r="I1901" s="101" t="n">
        <v>5939.46</v>
      </c>
      <c r="J1901" s="101" t="n">
        <v>7600.19</v>
      </c>
      <c r="K1901" s="101" t="n">
        <v>13799.7</v>
      </c>
      <c r="L1901" s="101" t="n">
        <v>17531.08</v>
      </c>
      <c r="M1901" s="101" t="n">
        <v>3508.436</v>
      </c>
      <c r="N1901" s="101" t="n">
        <v>1633.84</v>
      </c>
      <c r="O1901" s="101" t="n">
        <v>-1143.09</v>
      </c>
      <c r="P1901" s="101" t="n">
        <v>-11763.03</v>
      </c>
      <c r="Q1901" s="101" t="n">
        <v>-4749.25</v>
      </c>
      <c r="R1901" s="101"/>
      <c r="S1901" s="101"/>
      <c r="T1901" s="101"/>
      <c r="U1901" s="101"/>
      <c r="V1901" s="101"/>
      <c r="W1901" s="101"/>
      <c r="X1901" s="101"/>
      <c r="Y1901" s="101"/>
      <c r="Z1901" s="101"/>
      <c r="AA1901" s="101"/>
    </row>
    <row r="1902" customFormat="false" ht="15.75" hidden="false" customHeight="true" outlineLevel="0" collapsed="false">
      <c r="A1902" s="101"/>
      <c r="B1902" s="101" t="n">
        <v>28</v>
      </c>
      <c r="C1902" s="101" t="n">
        <v>90</v>
      </c>
      <c r="D1902" s="101" t="n">
        <v>62</v>
      </c>
      <c r="E1902" s="101" t="n">
        <v>152</v>
      </c>
      <c r="F1902" s="101" t="s">
        <v>283</v>
      </c>
      <c r="G1902" s="101" t="str">
        <f aca="false">E1902&amp;""&amp;F1902</f>
        <v>152Sm</v>
      </c>
      <c r="H1902" s="101" t="n">
        <v>-74761.968</v>
      </c>
      <c r="I1902" s="101" t="n">
        <v>8257.69</v>
      </c>
      <c r="J1902" s="101" t="n">
        <v>8665.55</v>
      </c>
      <c r="K1902" s="101" t="n">
        <v>13854.14</v>
      </c>
      <c r="L1902" s="101" t="n">
        <v>15660.83</v>
      </c>
      <c r="M1902" s="101" t="n">
        <v>-1874.597</v>
      </c>
      <c r="N1902" s="101" t="n">
        <v>-55.68</v>
      </c>
      <c r="O1902" s="101" t="n">
        <v>220.92</v>
      </c>
      <c r="P1902" s="101" t="n">
        <v>-11108.63</v>
      </c>
      <c r="Q1902" s="101" t="n">
        <v>-8181.31</v>
      </c>
      <c r="R1902" s="101"/>
      <c r="S1902" s="101"/>
      <c r="T1902" s="101"/>
      <c r="U1902" s="101"/>
      <c r="V1902" s="101"/>
      <c r="W1902" s="101"/>
      <c r="X1902" s="101"/>
      <c r="Y1902" s="101"/>
      <c r="Z1902" s="101"/>
      <c r="AA1902" s="101"/>
    </row>
    <row r="1903" customFormat="false" ht="15.75" hidden="false" customHeight="true" outlineLevel="0" collapsed="false">
      <c r="A1903" s="101"/>
      <c r="B1903" s="101" t="n">
        <v>26</v>
      </c>
      <c r="C1903" s="101" t="n">
        <v>89</v>
      </c>
      <c r="D1903" s="101" t="n">
        <v>63</v>
      </c>
      <c r="E1903" s="101" t="n">
        <v>152</v>
      </c>
      <c r="F1903" s="101" t="s">
        <v>284</v>
      </c>
      <c r="G1903" s="101" t="str">
        <f aca="false">E1903&amp;""&amp;F1903</f>
        <v>152Eu</v>
      </c>
      <c r="H1903" s="101" t="n">
        <v>-72887.371</v>
      </c>
      <c r="I1903" s="101" t="n">
        <v>6306.71</v>
      </c>
      <c r="J1903" s="101" t="n">
        <v>5600.74</v>
      </c>
      <c r="K1903" s="101" t="n">
        <v>14238.18</v>
      </c>
      <c r="L1903" s="101" t="n">
        <v>13868.85</v>
      </c>
      <c r="M1903" s="101" t="n">
        <v>1818.919</v>
      </c>
      <c r="N1903" s="101" t="n">
        <v>-2171.08</v>
      </c>
      <c r="O1903" s="101" t="n">
        <v>1552.79</v>
      </c>
      <c r="P1903" s="101" t="n">
        <v>-6790.95</v>
      </c>
      <c r="Q1903" s="101" t="n">
        <v>-6770.73</v>
      </c>
      <c r="R1903" s="101"/>
      <c r="S1903" s="101"/>
      <c r="T1903" s="101"/>
      <c r="U1903" s="101"/>
      <c r="V1903" s="101"/>
      <c r="W1903" s="101"/>
      <c r="X1903" s="101"/>
      <c r="Y1903" s="101"/>
      <c r="Z1903" s="101"/>
      <c r="AA1903" s="101"/>
    </row>
    <row r="1904" customFormat="false" ht="15.75" hidden="false" customHeight="true" outlineLevel="0" collapsed="false">
      <c r="A1904" s="101"/>
      <c r="B1904" s="101" t="n">
        <v>24</v>
      </c>
      <c r="C1904" s="101" t="n">
        <v>88</v>
      </c>
      <c r="D1904" s="101" t="n">
        <v>64</v>
      </c>
      <c r="E1904" s="101" t="n">
        <v>152</v>
      </c>
      <c r="F1904" s="101" t="s">
        <v>285</v>
      </c>
      <c r="G1904" s="101" t="str">
        <f aca="false">E1904&amp;""&amp;F1904</f>
        <v>152Gd</v>
      </c>
      <c r="H1904" s="101" t="n">
        <v>-74706.29</v>
      </c>
      <c r="I1904" s="101" t="n">
        <v>8589.65</v>
      </c>
      <c r="J1904" s="101" t="n">
        <v>7343.28</v>
      </c>
      <c r="K1904" s="101" t="n">
        <v>15085.32</v>
      </c>
      <c r="L1904" s="101" t="n">
        <v>12233.77</v>
      </c>
      <c r="M1904" s="101" t="n">
        <v>-3990</v>
      </c>
      <c r="N1904" s="101" t="n">
        <v>-4588.35</v>
      </c>
      <c r="O1904" s="101" t="n">
        <v>2204.86</v>
      </c>
      <c r="P1904" s="101" t="n">
        <v>-7419.66</v>
      </c>
      <c r="Q1904" s="101" t="n">
        <v>-11154.66</v>
      </c>
      <c r="R1904" s="101"/>
      <c r="S1904" s="101"/>
      <c r="T1904" s="101"/>
      <c r="U1904" s="101"/>
      <c r="V1904" s="101"/>
      <c r="W1904" s="101"/>
      <c r="X1904" s="101"/>
      <c r="Y1904" s="101"/>
      <c r="Z1904" s="101"/>
      <c r="AA1904" s="101"/>
    </row>
    <row r="1905" customFormat="false" ht="15.75" hidden="false" customHeight="true" outlineLevel="0" collapsed="false">
      <c r="A1905" s="101"/>
      <c r="B1905" s="101" t="n">
        <v>22</v>
      </c>
      <c r="C1905" s="101" t="n">
        <v>87</v>
      </c>
      <c r="D1905" s="101" t="n">
        <v>65</v>
      </c>
      <c r="E1905" s="101" t="n">
        <v>152</v>
      </c>
      <c r="F1905" s="101" t="s">
        <v>286</v>
      </c>
      <c r="G1905" s="101" t="str">
        <f aca="false">E1905&amp;""&amp;F1905</f>
        <v>152Tb</v>
      </c>
      <c r="H1905" s="101" t="n">
        <v>-70716.29</v>
      </c>
      <c r="I1905" s="101" t="n">
        <v>7164.66</v>
      </c>
      <c r="J1905" s="101" t="n">
        <v>3817.31</v>
      </c>
      <c r="K1905" s="101" t="n">
        <v>15753.28</v>
      </c>
      <c r="L1905" s="101" t="n">
        <v>10502.41</v>
      </c>
      <c r="M1905" s="101" t="n">
        <v>-598.346</v>
      </c>
      <c r="N1905" s="101" t="n">
        <v>-7117.25</v>
      </c>
      <c r="O1905" s="101" t="n">
        <v>3158.17</v>
      </c>
      <c r="P1905" s="101" t="n">
        <v>-3353.28</v>
      </c>
      <c r="Q1905" s="101" t="n">
        <v>-10035.49</v>
      </c>
      <c r="R1905" s="101"/>
      <c r="S1905" s="101"/>
      <c r="T1905" s="101"/>
      <c r="U1905" s="101"/>
      <c r="V1905" s="101"/>
      <c r="W1905" s="101"/>
      <c r="X1905" s="101"/>
      <c r="Y1905" s="101"/>
      <c r="Z1905" s="101"/>
      <c r="AA1905" s="101"/>
    </row>
    <row r="1906" customFormat="false" ht="15.75" hidden="false" customHeight="true" outlineLevel="0" collapsed="false">
      <c r="A1906" s="101"/>
      <c r="B1906" s="101" t="n">
        <v>20</v>
      </c>
      <c r="C1906" s="101" t="n">
        <v>86</v>
      </c>
      <c r="D1906" s="101" t="n">
        <v>66</v>
      </c>
      <c r="E1906" s="101" t="n">
        <v>152</v>
      </c>
      <c r="F1906" s="101" t="s">
        <v>287</v>
      </c>
      <c r="G1906" s="101" t="str">
        <f aca="false">E1906&amp;""&amp;F1906</f>
        <v>152Dy</v>
      </c>
      <c r="H1906" s="101" t="n">
        <v>-70117.944</v>
      </c>
      <c r="I1906" s="101" t="n">
        <v>9437.15</v>
      </c>
      <c r="J1906" s="101" t="n">
        <v>5783.97</v>
      </c>
      <c r="K1906" s="101" t="n">
        <v>16951.15</v>
      </c>
      <c r="L1906" s="101" t="n">
        <v>8932.28</v>
      </c>
      <c r="M1906" s="101" t="n">
        <v>-6518.909</v>
      </c>
      <c r="N1906" s="101" t="n">
        <v>-9624.01</v>
      </c>
      <c r="O1906" s="101" t="n">
        <v>3726.46</v>
      </c>
      <c r="P1906" s="101" t="n">
        <v>-3218.96</v>
      </c>
      <c r="Q1906" s="101" t="n">
        <v>-14566.68</v>
      </c>
      <c r="R1906" s="101"/>
      <c r="S1906" s="101"/>
      <c r="T1906" s="101"/>
      <c r="U1906" s="101"/>
      <c r="V1906" s="101"/>
      <c r="W1906" s="101"/>
      <c r="X1906" s="101"/>
      <c r="Y1906" s="101"/>
      <c r="Z1906" s="101"/>
      <c r="AA1906" s="101"/>
    </row>
    <row r="1907" customFormat="false" ht="15.75" hidden="false" customHeight="true" outlineLevel="0" collapsed="false">
      <c r="A1907" s="101"/>
      <c r="B1907" s="101" t="n">
        <v>18</v>
      </c>
      <c r="C1907" s="101" t="n">
        <v>85</v>
      </c>
      <c r="D1907" s="101" t="n">
        <v>67</v>
      </c>
      <c r="E1907" s="101" t="n">
        <v>152</v>
      </c>
      <c r="F1907" s="101" t="s">
        <v>288</v>
      </c>
      <c r="G1907" s="101" t="str">
        <f aca="false">E1907&amp;""&amp;F1907</f>
        <v>152Ho</v>
      </c>
      <c r="H1907" s="101" t="n">
        <v>-63599.035</v>
      </c>
      <c r="I1907" s="101" t="n">
        <v>8047.77</v>
      </c>
      <c r="J1907" s="101" t="n">
        <v>2135.89</v>
      </c>
      <c r="K1907" s="101" t="n">
        <v>17795.84</v>
      </c>
      <c r="L1907" s="101" t="n">
        <v>7071.33</v>
      </c>
      <c r="M1907" s="101" t="n">
        <v>-3105.1</v>
      </c>
      <c r="N1907" s="101" t="n">
        <v>-11828.46</v>
      </c>
      <c r="O1907" s="101" t="n">
        <v>4507.33</v>
      </c>
      <c r="P1907" s="101" t="n">
        <v>734.94</v>
      </c>
      <c r="Q1907" s="101" t="n">
        <v>-13404.07</v>
      </c>
      <c r="R1907" s="101"/>
      <c r="S1907" s="101"/>
      <c r="T1907" s="101"/>
      <c r="U1907" s="101"/>
      <c r="V1907" s="101"/>
      <c r="W1907" s="101"/>
      <c r="X1907" s="101"/>
      <c r="Y1907" s="101"/>
      <c r="Z1907" s="101"/>
      <c r="AA1907" s="101"/>
    </row>
    <row r="1908" customFormat="false" ht="15.75" hidden="false" customHeight="true" outlineLevel="0" collapsed="false">
      <c r="A1908" s="101"/>
      <c r="B1908" s="101" t="n">
        <v>16</v>
      </c>
      <c r="C1908" s="101" t="n">
        <v>84</v>
      </c>
      <c r="D1908" s="101" t="n">
        <v>68</v>
      </c>
      <c r="E1908" s="101" t="n">
        <v>152</v>
      </c>
      <c r="F1908" s="101" t="s">
        <v>289</v>
      </c>
      <c r="G1908" s="101" t="str">
        <f aca="false">E1908&amp;""&amp;F1908</f>
        <v>152Er</v>
      </c>
      <c r="H1908" s="101" t="n">
        <v>-60493.935</v>
      </c>
      <c r="I1908" s="101" t="n">
        <v>10298.97</v>
      </c>
      <c r="J1908" s="101" t="n">
        <v>4160.32</v>
      </c>
      <c r="K1908" s="101" t="n">
        <v>18805.29</v>
      </c>
      <c r="L1908" s="101" t="n">
        <v>5762.45</v>
      </c>
      <c r="M1908" s="101" t="n">
        <v>-8723.362</v>
      </c>
      <c r="N1908" s="101" t="n">
        <v>-14173.25</v>
      </c>
      <c r="O1908" s="101" t="n">
        <v>4934.37</v>
      </c>
      <c r="P1908" s="101" t="n">
        <v>969.21</v>
      </c>
      <c r="Q1908" s="101" t="n">
        <v>-17787.54</v>
      </c>
      <c r="R1908" s="101"/>
      <c r="S1908" s="101"/>
      <c r="T1908" s="101"/>
      <c r="U1908" s="101"/>
      <c r="V1908" s="101"/>
      <c r="W1908" s="101"/>
      <c r="X1908" s="101"/>
      <c r="Y1908" s="101"/>
      <c r="Z1908" s="101"/>
      <c r="AA1908" s="101"/>
    </row>
    <row r="1909" customFormat="false" ht="15.75" hidden="false" customHeight="true" outlineLevel="0" collapsed="false">
      <c r="A1909" s="101"/>
      <c r="B1909" s="101" t="n">
        <v>14</v>
      </c>
      <c r="C1909" s="101" t="n">
        <v>83</v>
      </c>
      <c r="D1909" s="101" t="n">
        <v>69</v>
      </c>
      <c r="E1909" s="101" t="n">
        <v>152</v>
      </c>
      <c r="F1909" s="101" t="s">
        <v>290</v>
      </c>
      <c r="G1909" s="101" t="str">
        <f aca="false">E1909&amp;""&amp;F1909</f>
        <v>152Tm</v>
      </c>
      <c r="H1909" s="101" t="n">
        <v>-51770.574</v>
      </c>
      <c r="I1909" s="101" t="n">
        <v>9064.17</v>
      </c>
      <c r="J1909" s="101" t="n">
        <v>793.26</v>
      </c>
      <c r="K1909" s="101" t="n">
        <v>21422.01</v>
      </c>
      <c r="L1909" s="101" t="n">
        <v>4402.68</v>
      </c>
      <c r="M1909" s="101" t="n">
        <v>-5449.892</v>
      </c>
      <c r="N1909" s="101" t="n">
        <v>-18349.01</v>
      </c>
      <c r="O1909" s="101" t="n">
        <v>3795.67</v>
      </c>
      <c r="P1909" s="101" t="n">
        <v>4563.04</v>
      </c>
      <c r="Q1909" s="101" t="n">
        <v>-18299.59</v>
      </c>
      <c r="R1909" s="101"/>
      <c r="S1909" s="101"/>
      <c r="T1909" s="101"/>
      <c r="U1909" s="101"/>
      <c r="V1909" s="101"/>
      <c r="W1909" s="101"/>
      <c r="X1909" s="101"/>
      <c r="Y1909" s="101"/>
      <c r="Z1909" s="101"/>
      <c r="AA1909" s="101"/>
    </row>
    <row r="1910" customFormat="false" ht="15.75" hidden="false" customHeight="true" outlineLevel="0" collapsed="false">
      <c r="A1910" s="101"/>
      <c r="B1910" s="101" t="n">
        <v>12</v>
      </c>
      <c r="C1910" s="101" t="n">
        <v>82</v>
      </c>
      <c r="D1910" s="101" t="n">
        <v>70</v>
      </c>
      <c r="E1910" s="101" t="n">
        <v>152</v>
      </c>
      <c r="F1910" s="101" t="s">
        <v>291</v>
      </c>
      <c r="G1910" s="101" t="str">
        <f aca="false">E1910&amp;""&amp;F1910</f>
        <v>152Yb</v>
      </c>
      <c r="H1910" s="101" t="n">
        <v>-46320.681</v>
      </c>
      <c r="I1910" s="101" t="n">
        <v>12849.69</v>
      </c>
      <c r="J1910" s="101" t="n">
        <v>2831.93</v>
      </c>
      <c r="K1910" s="101" t="n">
        <v>23825.01</v>
      </c>
      <c r="L1910" s="101" t="n">
        <v>3067.35</v>
      </c>
      <c r="M1910" s="101" t="n">
        <v>-12899.01</v>
      </c>
      <c r="N1910" s="101"/>
      <c r="O1910" s="101" t="n">
        <v>2733.39</v>
      </c>
      <c r="P1910" s="101" t="n">
        <v>4656.63</v>
      </c>
      <c r="Q1910" s="101" t="n">
        <v>-24284.01</v>
      </c>
      <c r="R1910" s="101"/>
      <c r="S1910" s="101"/>
      <c r="T1910" s="101"/>
      <c r="U1910" s="101"/>
      <c r="V1910" s="101"/>
      <c r="W1910" s="101"/>
      <c r="X1910" s="101"/>
      <c r="Y1910" s="101"/>
      <c r="Z1910" s="101"/>
      <c r="AA1910" s="101"/>
    </row>
    <row r="1911" customFormat="false" ht="15.75" hidden="false" customHeight="true" outlineLevel="0" collapsed="false">
      <c r="A1911" s="101"/>
      <c r="B1911" s="101" t="n">
        <v>10</v>
      </c>
      <c r="C1911" s="101" t="n">
        <v>81</v>
      </c>
      <c r="D1911" s="101" t="n">
        <v>71</v>
      </c>
      <c r="E1911" s="101" t="n">
        <v>152</v>
      </c>
      <c r="F1911" s="101" t="s">
        <v>292</v>
      </c>
      <c r="G1911" s="101" t="str">
        <f aca="false">E1911&amp;""&amp;F1911</f>
        <v>152Lu</v>
      </c>
      <c r="H1911" s="101" t="n">
        <v>-33422.01</v>
      </c>
      <c r="I1911" s="101" t="n">
        <v>11385.01</v>
      </c>
      <c r="J1911" s="101" t="n">
        <v>-831.01</v>
      </c>
      <c r="K1911" s="101" t="n">
        <v>24925.01</v>
      </c>
      <c r="L1911" s="101" t="n">
        <v>1509.01</v>
      </c>
      <c r="M1911" s="101"/>
      <c r="N1911" s="101"/>
      <c r="O1911" s="101" t="n">
        <v>2918.01</v>
      </c>
      <c r="P1911" s="101" t="n">
        <v>10067.01</v>
      </c>
      <c r="Q1911" s="101"/>
      <c r="R1911" s="101"/>
      <c r="S1911" s="101"/>
      <c r="T1911" s="101"/>
      <c r="U1911" s="101"/>
      <c r="V1911" s="101"/>
      <c r="W1911" s="101"/>
      <c r="X1911" s="101"/>
      <c r="Y1911" s="101"/>
      <c r="Z1911" s="101"/>
      <c r="AA1911" s="101"/>
    </row>
    <row r="1912" customFormat="false" ht="15.75" hidden="false" customHeight="true" outlineLevel="0" collapsed="false">
      <c r="A1912" s="101"/>
      <c r="B1912" s="101" t="n">
        <v>41</v>
      </c>
      <c r="C1912" s="101" t="n">
        <v>97</v>
      </c>
      <c r="D1912" s="101" t="n">
        <v>56</v>
      </c>
      <c r="E1912" s="101" t="n">
        <v>153</v>
      </c>
      <c r="F1912" s="101" t="s">
        <v>277</v>
      </c>
      <c r="G1912" s="101" t="str">
        <f aca="false">E1912&amp;""&amp;F1912</f>
        <v>153Ba</v>
      </c>
      <c r="H1912" s="101" t="n">
        <v>-36924.01</v>
      </c>
      <c r="I1912" s="101" t="n">
        <v>2902.01</v>
      </c>
      <c r="J1912" s="101"/>
      <c r="K1912" s="101" t="n">
        <v>7675.01</v>
      </c>
      <c r="L1912" s="101"/>
      <c r="M1912" s="101" t="n">
        <v>9315.01</v>
      </c>
      <c r="N1912" s="101" t="n">
        <v>18099.01</v>
      </c>
      <c r="O1912" s="101"/>
      <c r="P1912" s="101"/>
      <c r="Q1912" s="101" t="n">
        <v>4541.01</v>
      </c>
      <c r="R1912" s="101"/>
      <c r="S1912" s="101"/>
      <c r="T1912" s="101"/>
      <c r="U1912" s="101"/>
      <c r="V1912" s="101"/>
      <c r="W1912" s="101"/>
      <c r="X1912" s="101"/>
      <c r="Y1912" s="101"/>
      <c r="Z1912" s="101"/>
      <c r="AA1912" s="101"/>
    </row>
    <row r="1913" customFormat="false" ht="15.75" hidden="false" customHeight="true" outlineLevel="0" collapsed="false">
      <c r="A1913" s="101"/>
      <c r="B1913" s="101" t="n">
        <v>39</v>
      </c>
      <c r="C1913" s="101" t="n">
        <v>96</v>
      </c>
      <c r="D1913" s="101" t="n">
        <v>57</v>
      </c>
      <c r="E1913" s="101" t="n">
        <v>153</v>
      </c>
      <c r="F1913" s="101" t="s">
        <v>278</v>
      </c>
      <c r="G1913" s="101" t="str">
        <f aca="false">E1913&amp;""&amp;F1913</f>
        <v>153La</v>
      </c>
      <c r="H1913" s="101" t="n">
        <v>-46239.01</v>
      </c>
      <c r="I1913" s="101" t="n">
        <v>4774.01</v>
      </c>
      <c r="J1913" s="101" t="n">
        <v>11434.01</v>
      </c>
      <c r="K1913" s="101" t="n">
        <v>8653.01</v>
      </c>
      <c r="L1913" s="101" t="n">
        <v>25961.01</v>
      </c>
      <c r="M1913" s="101" t="n">
        <v>8784.01</v>
      </c>
      <c r="N1913" s="101" t="n">
        <v>15329.01</v>
      </c>
      <c r="O1913" s="101" t="n">
        <v>-4903.01</v>
      </c>
      <c r="P1913" s="101"/>
      <c r="Q1913" s="101" t="n">
        <v>4746.01</v>
      </c>
      <c r="R1913" s="101"/>
      <c r="S1913" s="101"/>
      <c r="T1913" s="101"/>
      <c r="U1913" s="101"/>
      <c r="V1913" s="101"/>
      <c r="W1913" s="101"/>
      <c r="X1913" s="101"/>
      <c r="Y1913" s="101"/>
      <c r="Z1913" s="101"/>
      <c r="AA1913" s="101"/>
    </row>
    <row r="1914" customFormat="false" ht="15.75" hidden="false" customHeight="true" outlineLevel="0" collapsed="false">
      <c r="A1914" s="101"/>
      <c r="B1914" s="101" t="n">
        <v>37</v>
      </c>
      <c r="C1914" s="101" t="n">
        <v>95</v>
      </c>
      <c r="D1914" s="101" t="n">
        <v>58</v>
      </c>
      <c r="E1914" s="101" t="n">
        <v>153</v>
      </c>
      <c r="F1914" s="101" t="s">
        <v>279</v>
      </c>
      <c r="G1914" s="101" t="str">
        <f aca="false">E1914&amp;""&amp;F1914</f>
        <v>153Ce</v>
      </c>
      <c r="H1914" s="101" t="n">
        <v>-55023.01</v>
      </c>
      <c r="I1914" s="101" t="n">
        <v>4038.01</v>
      </c>
      <c r="J1914" s="101" t="n">
        <v>12775.01</v>
      </c>
      <c r="K1914" s="101" t="n">
        <v>9941.01</v>
      </c>
      <c r="L1914" s="101" t="n">
        <v>24210.01</v>
      </c>
      <c r="M1914" s="101" t="n">
        <v>6545.01</v>
      </c>
      <c r="N1914" s="101" t="n">
        <v>12307.01</v>
      </c>
      <c r="O1914" s="101" t="n">
        <v>-4428.01</v>
      </c>
      <c r="P1914" s="101" t="n">
        <v>-20218.01</v>
      </c>
      <c r="Q1914" s="101" t="n">
        <v>663.01</v>
      </c>
      <c r="R1914" s="101"/>
      <c r="S1914" s="101"/>
      <c r="T1914" s="101"/>
      <c r="U1914" s="101"/>
      <c r="V1914" s="101"/>
      <c r="W1914" s="101"/>
      <c r="X1914" s="101"/>
      <c r="Y1914" s="101"/>
      <c r="Z1914" s="101"/>
      <c r="AA1914" s="101"/>
    </row>
    <row r="1915" customFormat="false" ht="15.75" hidden="false" customHeight="true" outlineLevel="0" collapsed="false">
      <c r="A1915" s="101"/>
      <c r="B1915" s="101" t="n">
        <v>35</v>
      </c>
      <c r="C1915" s="101" t="n">
        <v>94</v>
      </c>
      <c r="D1915" s="101" t="n">
        <v>59</v>
      </c>
      <c r="E1915" s="101" t="n">
        <v>153</v>
      </c>
      <c r="F1915" s="101" t="s">
        <v>280</v>
      </c>
      <c r="G1915" s="101" t="str">
        <f aca="false">E1915&amp;""&amp;F1915</f>
        <v>153Pr</v>
      </c>
      <c r="H1915" s="101" t="n">
        <v>-61568.457</v>
      </c>
      <c r="I1915" s="101" t="n">
        <v>5881.71</v>
      </c>
      <c r="J1915" s="101" t="n">
        <v>9801.01</v>
      </c>
      <c r="K1915" s="101" t="n">
        <v>10931.62</v>
      </c>
      <c r="L1915" s="101" t="n">
        <v>22418.01</v>
      </c>
      <c r="M1915" s="101" t="n">
        <v>5761.813</v>
      </c>
      <c r="N1915" s="101" t="n">
        <v>9079.14</v>
      </c>
      <c r="O1915" s="101" t="n">
        <v>-3773.46</v>
      </c>
      <c r="P1915" s="101" t="n">
        <v>-19321.01</v>
      </c>
      <c r="Q1915" s="101" t="n">
        <v>508.98</v>
      </c>
      <c r="R1915" s="101"/>
      <c r="S1915" s="101"/>
      <c r="T1915" s="101"/>
      <c r="U1915" s="101"/>
      <c r="V1915" s="101"/>
      <c r="W1915" s="101"/>
      <c r="X1915" s="101"/>
      <c r="Y1915" s="101"/>
      <c r="Z1915" s="101"/>
      <c r="AA1915" s="101"/>
    </row>
    <row r="1916" customFormat="false" ht="15.75" hidden="false" customHeight="true" outlineLevel="0" collapsed="false">
      <c r="A1916" s="101"/>
      <c r="B1916" s="101" t="n">
        <v>33</v>
      </c>
      <c r="C1916" s="101" t="n">
        <v>93</v>
      </c>
      <c r="D1916" s="101" t="n">
        <v>60</v>
      </c>
      <c r="E1916" s="101" t="n">
        <v>153</v>
      </c>
      <c r="F1916" s="101" t="s">
        <v>281</v>
      </c>
      <c r="G1916" s="101" t="str">
        <f aca="false">E1916&amp;""&amp;F1916</f>
        <v>153Nd</v>
      </c>
      <c r="H1916" s="101" t="n">
        <v>-67330.27</v>
      </c>
      <c r="I1916" s="101" t="n">
        <v>5252.84</v>
      </c>
      <c r="J1916" s="101" t="n">
        <v>10861.18</v>
      </c>
      <c r="K1916" s="101" t="n">
        <v>12530.59</v>
      </c>
      <c r="L1916" s="101" t="n">
        <v>20683.16</v>
      </c>
      <c r="M1916" s="101" t="n">
        <v>3317.322</v>
      </c>
      <c r="N1916" s="101" t="n">
        <v>5228.78</v>
      </c>
      <c r="O1916" s="101" t="n">
        <v>-3085.27</v>
      </c>
      <c r="P1916" s="101" t="n">
        <v>-15563.01</v>
      </c>
      <c r="Q1916" s="101" t="n">
        <v>-4148.05</v>
      </c>
      <c r="R1916" s="101"/>
      <c r="S1916" s="101"/>
      <c r="T1916" s="101"/>
      <c r="U1916" s="101"/>
      <c r="V1916" s="101"/>
      <c r="W1916" s="101"/>
      <c r="X1916" s="101"/>
      <c r="Y1916" s="101"/>
      <c r="Z1916" s="101"/>
      <c r="AA1916" s="101"/>
    </row>
    <row r="1917" customFormat="false" ht="15.75" hidden="false" customHeight="true" outlineLevel="0" collapsed="false">
      <c r="A1917" s="101"/>
      <c r="B1917" s="101" t="n">
        <v>31</v>
      </c>
      <c r="C1917" s="101" t="n">
        <v>92</v>
      </c>
      <c r="D1917" s="101" t="n">
        <v>61</v>
      </c>
      <c r="E1917" s="101" t="n">
        <v>153</v>
      </c>
      <c r="F1917" s="101" t="s">
        <v>282</v>
      </c>
      <c r="G1917" s="101" t="str">
        <f aca="false">E1917&amp;""&amp;F1917</f>
        <v>153Pm</v>
      </c>
      <c r="H1917" s="101" t="n">
        <v>-70647.592</v>
      </c>
      <c r="I1917" s="101" t="n">
        <v>7465.38</v>
      </c>
      <c r="J1917" s="101" t="n">
        <v>7787.81</v>
      </c>
      <c r="K1917" s="101" t="n">
        <v>13404.84</v>
      </c>
      <c r="L1917" s="101" t="n">
        <v>18446.06</v>
      </c>
      <c r="M1917" s="101" t="n">
        <v>1911.459</v>
      </c>
      <c r="N1917" s="101" t="n">
        <v>2718.74</v>
      </c>
      <c r="O1917" s="101" t="n">
        <v>-2033.14</v>
      </c>
      <c r="P1917" s="101" t="n">
        <v>-14178.5</v>
      </c>
      <c r="Q1917" s="101" t="n">
        <v>-3956.94</v>
      </c>
      <c r="R1917" s="101"/>
      <c r="S1917" s="101"/>
      <c r="T1917" s="101"/>
      <c r="U1917" s="101"/>
      <c r="V1917" s="101"/>
      <c r="W1917" s="101"/>
      <c r="X1917" s="101"/>
      <c r="Y1917" s="101"/>
      <c r="Z1917" s="101"/>
      <c r="AA1917" s="101"/>
    </row>
    <row r="1918" customFormat="false" ht="15.75" hidden="false" customHeight="true" outlineLevel="0" collapsed="false">
      <c r="A1918" s="101"/>
      <c r="B1918" s="101" t="n">
        <v>29</v>
      </c>
      <c r="C1918" s="101" t="n">
        <v>91</v>
      </c>
      <c r="D1918" s="101" t="n">
        <v>62</v>
      </c>
      <c r="E1918" s="101" t="n">
        <v>153</v>
      </c>
      <c r="F1918" s="101" t="s">
        <v>283</v>
      </c>
      <c r="G1918" s="101" t="str">
        <f aca="false">E1918&amp;""&amp;F1918</f>
        <v>153Sm</v>
      </c>
      <c r="H1918" s="101" t="n">
        <v>-72559.051</v>
      </c>
      <c r="I1918" s="101" t="n">
        <v>5868.4</v>
      </c>
      <c r="J1918" s="101" t="n">
        <v>8594.49</v>
      </c>
      <c r="K1918" s="101" t="n">
        <v>14126.09</v>
      </c>
      <c r="L1918" s="101" t="n">
        <v>16194.68</v>
      </c>
      <c r="M1918" s="101" t="n">
        <v>807.276</v>
      </c>
      <c r="N1918" s="101" t="n">
        <v>322.88</v>
      </c>
      <c r="O1918" s="101" t="n">
        <v>-608.69</v>
      </c>
      <c r="P1918" s="101" t="n">
        <v>-9699.27</v>
      </c>
      <c r="Q1918" s="101" t="n">
        <v>-7743</v>
      </c>
      <c r="R1918" s="101"/>
      <c r="S1918" s="101"/>
      <c r="T1918" s="101"/>
      <c r="U1918" s="101"/>
      <c r="V1918" s="101"/>
      <c r="W1918" s="101"/>
      <c r="X1918" s="101"/>
      <c r="Y1918" s="101"/>
      <c r="Z1918" s="101"/>
      <c r="AA1918" s="101"/>
    </row>
    <row r="1919" customFormat="false" ht="15.75" hidden="false" customHeight="true" outlineLevel="0" collapsed="false">
      <c r="A1919" s="101"/>
      <c r="B1919" s="101" t="n">
        <v>27</v>
      </c>
      <c r="C1919" s="101" t="n">
        <v>90</v>
      </c>
      <c r="D1919" s="101" t="n">
        <v>63</v>
      </c>
      <c r="E1919" s="101" t="n">
        <v>153</v>
      </c>
      <c r="F1919" s="101" t="s">
        <v>284</v>
      </c>
      <c r="G1919" s="101" t="str">
        <f aca="false">E1919&amp;""&amp;F1919</f>
        <v>153Eu</v>
      </c>
      <c r="H1919" s="101" t="n">
        <v>-73366.327</v>
      </c>
      <c r="I1919" s="101" t="n">
        <v>8550.27</v>
      </c>
      <c r="J1919" s="101" t="n">
        <v>5893.33</v>
      </c>
      <c r="K1919" s="101" t="n">
        <v>14856.99</v>
      </c>
      <c r="L1919" s="101" t="n">
        <v>14558.88</v>
      </c>
      <c r="M1919" s="101" t="n">
        <v>-484.399</v>
      </c>
      <c r="N1919" s="101" t="n">
        <v>-2053.39</v>
      </c>
      <c r="O1919" s="101" t="n">
        <v>272.44</v>
      </c>
      <c r="P1919" s="101" t="n">
        <v>-9401.77</v>
      </c>
      <c r="Q1919" s="101" t="n">
        <v>-6731.35</v>
      </c>
      <c r="R1919" s="101"/>
      <c r="S1919" s="101"/>
      <c r="T1919" s="101"/>
      <c r="U1919" s="101"/>
      <c r="V1919" s="101"/>
      <c r="W1919" s="101"/>
      <c r="X1919" s="101"/>
      <c r="Y1919" s="101"/>
      <c r="Z1919" s="101"/>
      <c r="AA1919" s="101"/>
    </row>
    <row r="1920" customFormat="false" ht="15.75" hidden="false" customHeight="true" outlineLevel="0" collapsed="false">
      <c r="A1920" s="101"/>
      <c r="B1920" s="101" t="n">
        <v>25</v>
      </c>
      <c r="C1920" s="101" t="n">
        <v>89</v>
      </c>
      <c r="D1920" s="101" t="n">
        <v>64</v>
      </c>
      <c r="E1920" s="101" t="n">
        <v>153</v>
      </c>
      <c r="F1920" s="101" t="s">
        <v>285</v>
      </c>
      <c r="G1920" s="101" t="str">
        <f aca="false">E1920&amp;""&amp;F1920</f>
        <v>153Gd</v>
      </c>
      <c r="H1920" s="101" t="n">
        <v>-72881.928</v>
      </c>
      <c r="I1920" s="101" t="n">
        <v>6246.96</v>
      </c>
      <c r="J1920" s="101" t="n">
        <v>7283.53</v>
      </c>
      <c r="K1920" s="101" t="n">
        <v>14836.61</v>
      </c>
      <c r="L1920" s="101" t="n">
        <v>12884.27</v>
      </c>
      <c r="M1920" s="101" t="n">
        <v>-1568.987</v>
      </c>
      <c r="N1920" s="101" t="n">
        <v>-3739.34</v>
      </c>
      <c r="O1920" s="101" t="n">
        <v>1828.25</v>
      </c>
      <c r="P1920" s="101" t="n">
        <v>-5408.93</v>
      </c>
      <c r="Q1920" s="101" t="n">
        <v>-10236.96</v>
      </c>
      <c r="R1920" s="101"/>
      <c r="S1920" s="101"/>
      <c r="T1920" s="101"/>
      <c r="U1920" s="101"/>
      <c r="V1920" s="101"/>
      <c r="W1920" s="101"/>
      <c r="X1920" s="101"/>
      <c r="Y1920" s="101"/>
      <c r="Z1920" s="101"/>
      <c r="AA1920" s="101"/>
    </row>
    <row r="1921" customFormat="false" ht="15.75" hidden="false" customHeight="true" outlineLevel="0" collapsed="false">
      <c r="A1921" s="101"/>
      <c r="B1921" s="101" t="n">
        <v>23</v>
      </c>
      <c r="C1921" s="101" t="n">
        <v>88</v>
      </c>
      <c r="D1921" s="101" t="n">
        <v>65</v>
      </c>
      <c r="E1921" s="101" t="n">
        <v>153</v>
      </c>
      <c r="F1921" s="101" t="s">
        <v>286</v>
      </c>
      <c r="G1921" s="101" t="str">
        <f aca="false">E1921&amp;""&amp;F1921</f>
        <v>153Tb</v>
      </c>
      <c r="H1921" s="101" t="n">
        <v>-71312.942</v>
      </c>
      <c r="I1921" s="101" t="n">
        <v>8667.97</v>
      </c>
      <c r="J1921" s="101" t="n">
        <v>3895.62</v>
      </c>
      <c r="K1921" s="101" t="n">
        <v>15832.63</v>
      </c>
      <c r="L1921" s="101" t="n">
        <v>11238.91</v>
      </c>
      <c r="M1921" s="101" t="n">
        <v>-2170.358</v>
      </c>
      <c r="N1921" s="101" t="n">
        <v>-6300.65</v>
      </c>
      <c r="O1921" s="101" t="n">
        <v>2702.62</v>
      </c>
      <c r="P1921" s="101" t="n">
        <v>-5714.54</v>
      </c>
      <c r="Q1921" s="101" t="n">
        <v>-9266.31</v>
      </c>
      <c r="R1921" s="101"/>
      <c r="S1921" s="101"/>
      <c r="T1921" s="101"/>
      <c r="U1921" s="101"/>
      <c r="V1921" s="101"/>
      <c r="W1921" s="101"/>
      <c r="X1921" s="101"/>
      <c r="Y1921" s="101"/>
      <c r="Z1921" s="101"/>
      <c r="AA1921" s="101"/>
    </row>
    <row r="1922" customFormat="false" ht="15.75" hidden="false" customHeight="true" outlineLevel="0" collapsed="false">
      <c r="A1922" s="101"/>
      <c r="B1922" s="101" t="n">
        <v>21</v>
      </c>
      <c r="C1922" s="101" t="n">
        <v>87</v>
      </c>
      <c r="D1922" s="101" t="n">
        <v>66</v>
      </c>
      <c r="E1922" s="101" t="n">
        <v>153</v>
      </c>
      <c r="F1922" s="101" t="s">
        <v>287</v>
      </c>
      <c r="G1922" s="101" t="str">
        <f aca="false">E1922&amp;""&amp;F1922</f>
        <v>153Dy</v>
      </c>
      <c r="H1922" s="101" t="n">
        <v>-69142.584</v>
      </c>
      <c r="I1922" s="101" t="n">
        <v>7095.96</v>
      </c>
      <c r="J1922" s="101" t="n">
        <v>5715.26</v>
      </c>
      <c r="K1922" s="101" t="n">
        <v>16533.1</v>
      </c>
      <c r="L1922" s="101" t="n">
        <v>9532.57</v>
      </c>
      <c r="M1922" s="101" t="n">
        <v>-4130.292</v>
      </c>
      <c r="N1922" s="101" t="n">
        <v>-8670.4</v>
      </c>
      <c r="O1922" s="101" t="n">
        <v>3559.24</v>
      </c>
      <c r="P1922" s="101" t="n">
        <v>-1725.26</v>
      </c>
      <c r="Q1922" s="101" t="n">
        <v>-13614.87</v>
      </c>
      <c r="R1922" s="101"/>
      <c r="S1922" s="101"/>
      <c r="T1922" s="101"/>
      <c r="U1922" s="101"/>
      <c r="V1922" s="101"/>
      <c r="W1922" s="101"/>
      <c r="X1922" s="101"/>
      <c r="Y1922" s="101"/>
      <c r="Z1922" s="101"/>
      <c r="AA1922" s="101"/>
    </row>
    <row r="1923" customFormat="false" ht="15.75" hidden="false" customHeight="true" outlineLevel="0" collapsed="false">
      <c r="A1923" s="101"/>
      <c r="B1923" s="101" t="n">
        <v>19</v>
      </c>
      <c r="C1923" s="101" t="n">
        <v>86</v>
      </c>
      <c r="D1923" s="101" t="n">
        <v>67</v>
      </c>
      <c r="E1923" s="101" t="n">
        <v>153</v>
      </c>
      <c r="F1923" s="101" t="s">
        <v>288</v>
      </c>
      <c r="G1923" s="101" t="str">
        <f aca="false">E1923&amp;""&amp;F1923</f>
        <v>153Ho</v>
      </c>
      <c r="H1923" s="101" t="n">
        <v>-65012.292</v>
      </c>
      <c r="I1923" s="101" t="n">
        <v>9484.57</v>
      </c>
      <c r="J1923" s="101" t="n">
        <v>2183.32</v>
      </c>
      <c r="K1923" s="101" t="n">
        <v>17532.34</v>
      </c>
      <c r="L1923" s="101" t="n">
        <v>7967.29</v>
      </c>
      <c r="M1923" s="101" t="n">
        <v>-4540.112</v>
      </c>
      <c r="N1923" s="101" t="n">
        <v>-11022.99</v>
      </c>
      <c r="O1923" s="101" t="n">
        <v>4051.65</v>
      </c>
      <c r="P1923" s="101" t="n">
        <v>-1584.97</v>
      </c>
      <c r="Q1923" s="101" t="n">
        <v>-12589.67</v>
      </c>
      <c r="R1923" s="101"/>
      <c r="S1923" s="101"/>
      <c r="T1923" s="101"/>
      <c r="U1923" s="101"/>
      <c r="V1923" s="101"/>
      <c r="W1923" s="101"/>
      <c r="X1923" s="101"/>
      <c r="Y1923" s="101"/>
      <c r="Z1923" s="101"/>
      <c r="AA1923" s="101"/>
    </row>
    <row r="1924" customFormat="false" ht="15.75" hidden="false" customHeight="true" outlineLevel="0" collapsed="false">
      <c r="A1924" s="101"/>
      <c r="B1924" s="101" t="n">
        <v>17</v>
      </c>
      <c r="C1924" s="101" t="n">
        <v>85</v>
      </c>
      <c r="D1924" s="101" t="n">
        <v>68</v>
      </c>
      <c r="E1924" s="101" t="n">
        <v>153</v>
      </c>
      <c r="F1924" s="101" t="s">
        <v>289</v>
      </c>
      <c r="G1924" s="101" t="str">
        <f aca="false">E1924&amp;""&amp;F1924</f>
        <v>153Er</v>
      </c>
      <c r="H1924" s="101" t="n">
        <v>-60472.18</v>
      </c>
      <c r="I1924" s="101" t="n">
        <v>8049.56</v>
      </c>
      <c r="J1924" s="101" t="n">
        <v>4162.12</v>
      </c>
      <c r="K1924" s="101" t="n">
        <v>18348.53</v>
      </c>
      <c r="L1924" s="101" t="n">
        <v>6298.01</v>
      </c>
      <c r="M1924" s="101" t="n">
        <v>-6482.882</v>
      </c>
      <c r="N1924" s="101" t="n">
        <v>-13264.01</v>
      </c>
      <c r="O1924" s="101" t="n">
        <v>4802.31</v>
      </c>
      <c r="P1924" s="101" t="n">
        <v>2356.79</v>
      </c>
      <c r="Q1924" s="101" t="n">
        <v>-16772.92</v>
      </c>
      <c r="R1924" s="101"/>
      <c r="S1924" s="101"/>
      <c r="T1924" s="101"/>
      <c r="U1924" s="101"/>
      <c r="V1924" s="101"/>
      <c r="W1924" s="101"/>
      <c r="X1924" s="101"/>
      <c r="Y1924" s="101"/>
      <c r="Z1924" s="101"/>
      <c r="AA1924" s="101"/>
    </row>
    <row r="1925" customFormat="false" ht="15.75" hidden="false" customHeight="true" outlineLevel="0" collapsed="false">
      <c r="A1925" s="101"/>
      <c r="B1925" s="101" t="n">
        <v>15</v>
      </c>
      <c r="C1925" s="101" t="n">
        <v>84</v>
      </c>
      <c r="D1925" s="101" t="n">
        <v>69</v>
      </c>
      <c r="E1925" s="101" t="n">
        <v>153</v>
      </c>
      <c r="F1925" s="101" t="s">
        <v>290</v>
      </c>
      <c r="G1925" s="101" t="str">
        <f aca="false">E1925&amp;""&amp;F1925</f>
        <v>153Tm</v>
      </c>
      <c r="H1925" s="101" t="n">
        <v>-53989.298</v>
      </c>
      <c r="I1925" s="101" t="n">
        <v>10290.04</v>
      </c>
      <c r="J1925" s="101" t="n">
        <v>784.33</v>
      </c>
      <c r="K1925" s="101" t="n">
        <v>19354.22</v>
      </c>
      <c r="L1925" s="101" t="n">
        <v>4944.66</v>
      </c>
      <c r="M1925" s="101" t="n">
        <v>-6781.01</v>
      </c>
      <c r="N1925" s="101" t="n">
        <v>-15566.15</v>
      </c>
      <c r="O1925" s="101" t="n">
        <v>5248.22</v>
      </c>
      <c r="P1925" s="101" t="n">
        <v>2320.77</v>
      </c>
      <c r="Q1925" s="101" t="n">
        <v>-15739.93</v>
      </c>
      <c r="R1925" s="101"/>
      <c r="S1925" s="101"/>
      <c r="T1925" s="101"/>
      <c r="U1925" s="101"/>
      <c r="V1925" s="101"/>
      <c r="W1925" s="101"/>
      <c r="X1925" s="101"/>
      <c r="Y1925" s="101"/>
      <c r="Z1925" s="101"/>
      <c r="AA1925" s="101"/>
    </row>
    <row r="1926" customFormat="false" ht="15.75" hidden="false" customHeight="true" outlineLevel="0" collapsed="false">
      <c r="A1926" s="101"/>
      <c r="B1926" s="101" t="n">
        <v>13</v>
      </c>
      <c r="C1926" s="101" t="n">
        <v>83</v>
      </c>
      <c r="D1926" s="101" t="n">
        <v>70</v>
      </c>
      <c r="E1926" s="101" t="n">
        <v>153</v>
      </c>
      <c r="F1926" s="101" t="s">
        <v>291</v>
      </c>
      <c r="G1926" s="101" t="str">
        <f aca="false">E1926&amp;""&amp;F1926</f>
        <v>153Yb</v>
      </c>
      <c r="H1926" s="101" t="n">
        <v>-47208.01</v>
      </c>
      <c r="I1926" s="101" t="n">
        <v>8959.01</v>
      </c>
      <c r="J1926" s="101" t="n">
        <v>2727.01</v>
      </c>
      <c r="K1926" s="101" t="n">
        <v>21808.01</v>
      </c>
      <c r="L1926" s="101" t="n">
        <v>3520.01</v>
      </c>
      <c r="M1926" s="101" t="n">
        <v>-8785.01</v>
      </c>
      <c r="N1926" s="101" t="n">
        <v>-19906.01</v>
      </c>
      <c r="O1926" s="101" t="n">
        <v>4109.01</v>
      </c>
      <c r="P1926" s="101" t="n">
        <v>5997.01</v>
      </c>
      <c r="Q1926" s="101" t="n">
        <v>-21857.01</v>
      </c>
      <c r="R1926" s="101"/>
      <c r="S1926" s="101"/>
      <c r="T1926" s="101"/>
      <c r="U1926" s="101"/>
      <c r="V1926" s="101"/>
      <c r="W1926" s="101"/>
      <c r="X1926" s="101"/>
      <c r="Y1926" s="101"/>
      <c r="Z1926" s="101"/>
      <c r="AA1926" s="101"/>
    </row>
    <row r="1927" customFormat="false" ht="15.75" hidden="false" customHeight="true" outlineLevel="0" collapsed="false">
      <c r="A1927" s="101"/>
      <c r="B1927" s="101" t="n">
        <v>11</v>
      </c>
      <c r="C1927" s="101" t="n">
        <v>82</v>
      </c>
      <c r="D1927" s="101" t="n">
        <v>71</v>
      </c>
      <c r="E1927" s="101" t="n">
        <v>153</v>
      </c>
      <c r="F1927" s="101" t="s">
        <v>292</v>
      </c>
      <c r="G1927" s="101" t="str">
        <f aca="false">E1927&amp;""&amp;F1927</f>
        <v>153Lu</v>
      </c>
      <c r="H1927" s="101" t="n">
        <v>-38423.145</v>
      </c>
      <c r="I1927" s="101" t="n">
        <v>13072.01</v>
      </c>
      <c r="J1927" s="101" t="n">
        <v>-608.57</v>
      </c>
      <c r="K1927" s="101" t="n">
        <v>24458.01</v>
      </c>
      <c r="L1927" s="101" t="n">
        <v>2223.37</v>
      </c>
      <c r="M1927" s="101" t="n">
        <v>-11121.01</v>
      </c>
      <c r="N1927" s="101"/>
      <c r="O1927" s="101" t="n">
        <v>3035.01</v>
      </c>
      <c r="P1927" s="101" t="n">
        <v>6058.46</v>
      </c>
      <c r="Q1927" s="101"/>
      <c r="R1927" s="101"/>
      <c r="S1927" s="101"/>
      <c r="T1927" s="101"/>
      <c r="U1927" s="101"/>
      <c r="V1927" s="101"/>
      <c r="W1927" s="101"/>
      <c r="X1927" s="101"/>
      <c r="Y1927" s="101"/>
      <c r="Z1927" s="101"/>
      <c r="AA1927" s="101"/>
    </row>
    <row r="1928" customFormat="false" ht="15.75" hidden="false" customHeight="true" outlineLevel="0" collapsed="false">
      <c r="A1928" s="101"/>
      <c r="B1928" s="101" t="n">
        <v>9</v>
      </c>
      <c r="C1928" s="101" t="n">
        <v>81</v>
      </c>
      <c r="D1928" s="101" t="n">
        <v>72</v>
      </c>
      <c r="E1928" s="101" t="n">
        <v>153</v>
      </c>
      <c r="F1928" s="101" t="s">
        <v>293</v>
      </c>
      <c r="G1928" s="101" t="str">
        <f aca="false">E1928&amp;""&amp;F1928</f>
        <v>153Hf</v>
      </c>
      <c r="H1928" s="101" t="n">
        <v>-27302.01</v>
      </c>
      <c r="I1928" s="101"/>
      <c r="J1928" s="101" t="n">
        <v>1169.01</v>
      </c>
      <c r="K1928" s="101"/>
      <c r="L1928" s="101" t="n">
        <v>338.01</v>
      </c>
      <c r="M1928" s="101"/>
      <c r="N1928" s="101"/>
      <c r="O1928" s="101" t="n">
        <v>3471.01</v>
      </c>
      <c r="P1928" s="101" t="n">
        <v>11730.01</v>
      </c>
      <c r="Q1928" s="101"/>
      <c r="R1928" s="101"/>
      <c r="S1928" s="101"/>
      <c r="T1928" s="101"/>
      <c r="U1928" s="101"/>
      <c r="V1928" s="101"/>
      <c r="W1928" s="101"/>
      <c r="X1928" s="101"/>
      <c r="Y1928" s="101"/>
      <c r="Z1928" s="101"/>
      <c r="AA1928" s="101"/>
    </row>
    <row r="1929" customFormat="false" ht="15.75" hidden="false" customHeight="true" outlineLevel="0" collapsed="false">
      <c r="A1929" s="101"/>
      <c r="B1929" s="101" t="n">
        <v>40</v>
      </c>
      <c r="C1929" s="101" t="n">
        <v>97</v>
      </c>
      <c r="D1929" s="101" t="n">
        <v>57</v>
      </c>
      <c r="E1929" s="101" t="n">
        <v>154</v>
      </c>
      <c r="F1929" s="101" t="s">
        <v>278</v>
      </c>
      <c r="G1929" s="101" t="str">
        <f aca="false">E1929&amp;""&amp;F1929</f>
        <v>154La</v>
      </c>
      <c r="H1929" s="101" t="n">
        <v>-41759.01</v>
      </c>
      <c r="I1929" s="101" t="n">
        <v>3591.01</v>
      </c>
      <c r="J1929" s="101" t="n">
        <v>12123.01</v>
      </c>
      <c r="K1929" s="101" t="n">
        <v>8365.01</v>
      </c>
      <c r="L1929" s="101"/>
      <c r="M1929" s="101" t="n">
        <v>10591.01</v>
      </c>
      <c r="N1929" s="101" t="n">
        <v>16436.01</v>
      </c>
      <c r="O1929" s="101" t="n">
        <v>-5368.01</v>
      </c>
      <c r="P1929" s="101"/>
      <c r="Q1929" s="101" t="n">
        <v>5193.01</v>
      </c>
      <c r="R1929" s="101"/>
      <c r="S1929" s="101"/>
      <c r="T1929" s="101"/>
      <c r="U1929" s="101"/>
      <c r="V1929" s="101"/>
      <c r="W1929" s="101"/>
      <c r="X1929" s="101"/>
      <c r="Y1929" s="101"/>
      <c r="Z1929" s="101"/>
      <c r="AA1929" s="101"/>
    </row>
    <row r="1930" customFormat="false" ht="15.75" hidden="false" customHeight="true" outlineLevel="0" collapsed="false">
      <c r="A1930" s="101"/>
      <c r="B1930" s="101" t="n">
        <v>38</v>
      </c>
      <c r="C1930" s="101" t="n">
        <v>96</v>
      </c>
      <c r="D1930" s="101" t="n">
        <v>58</v>
      </c>
      <c r="E1930" s="101" t="n">
        <v>154</v>
      </c>
      <c r="F1930" s="101" t="s">
        <v>279</v>
      </c>
      <c r="G1930" s="101" t="str">
        <f aca="false">E1930&amp;""&amp;F1930</f>
        <v>154Ce</v>
      </c>
      <c r="H1930" s="101" t="n">
        <v>-52350.01</v>
      </c>
      <c r="I1930" s="101" t="n">
        <v>5398.01</v>
      </c>
      <c r="J1930" s="101" t="n">
        <v>13400.01</v>
      </c>
      <c r="K1930" s="101" t="n">
        <v>9436.01</v>
      </c>
      <c r="L1930" s="101" t="n">
        <v>24834.01</v>
      </c>
      <c r="M1930" s="101" t="n">
        <v>5844.01</v>
      </c>
      <c r="N1930" s="101" t="n">
        <v>13334.01</v>
      </c>
      <c r="O1930" s="101" t="n">
        <v>-4521.01</v>
      </c>
      <c r="P1930" s="101" t="n">
        <v>-22715.01</v>
      </c>
      <c r="Q1930" s="101" t="n">
        <v>1147.01</v>
      </c>
      <c r="R1930" s="101"/>
      <c r="S1930" s="101"/>
      <c r="T1930" s="101"/>
      <c r="U1930" s="101"/>
      <c r="V1930" s="101"/>
      <c r="W1930" s="101"/>
      <c r="X1930" s="101"/>
      <c r="Y1930" s="101"/>
      <c r="Z1930" s="101"/>
      <c r="AA1930" s="101"/>
    </row>
    <row r="1931" customFormat="false" ht="15.75" hidden="false" customHeight="true" outlineLevel="0" collapsed="false">
      <c r="A1931" s="101"/>
      <c r="B1931" s="101" t="n">
        <v>36</v>
      </c>
      <c r="C1931" s="101" t="n">
        <v>95</v>
      </c>
      <c r="D1931" s="101" t="n">
        <v>59</v>
      </c>
      <c r="E1931" s="101" t="n">
        <v>154</v>
      </c>
      <c r="F1931" s="101" t="s">
        <v>280</v>
      </c>
      <c r="G1931" s="101" t="str">
        <f aca="false">E1931&amp;""&amp;F1931</f>
        <v>154Pr</v>
      </c>
      <c r="H1931" s="101" t="n">
        <v>-58194.398</v>
      </c>
      <c r="I1931" s="101" t="n">
        <v>4697.26</v>
      </c>
      <c r="J1931" s="101" t="n">
        <v>10460.01</v>
      </c>
      <c r="K1931" s="101" t="n">
        <v>10578.97</v>
      </c>
      <c r="L1931" s="101" t="n">
        <v>23235.01</v>
      </c>
      <c r="M1931" s="101" t="n">
        <v>7490</v>
      </c>
      <c r="N1931" s="101" t="n">
        <v>10296.93</v>
      </c>
      <c r="O1931" s="101" t="n">
        <v>-4236.01</v>
      </c>
      <c r="P1931" s="101" t="n">
        <v>-19244.01</v>
      </c>
      <c r="Q1931" s="101" t="n">
        <v>1064.55</v>
      </c>
      <c r="R1931" s="101"/>
      <c r="S1931" s="101"/>
      <c r="T1931" s="101"/>
      <c r="U1931" s="101"/>
      <c r="V1931" s="101"/>
      <c r="W1931" s="101"/>
      <c r="X1931" s="101"/>
      <c r="Y1931" s="101"/>
      <c r="Z1931" s="101"/>
      <c r="AA1931" s="101"/>
    </row>
    <row r="1932" customFormat="false" ht="15.75" hidden="false" customHeight="true" outlineLevel="0" collapsed="false">
      <c r="A1932" s="101"/>
      <c r="B1932" s="101" t="n">
        <v>34</v>
      </c>
      <c r="C1932" s="101" t="n">
        <v>94</v>
      </c>
      <c r="D1932" s="101" t="n">
        <v>60</v>
      </c>
      <c r="E1932" s="101" t="n">
        <v>154</v>
      </c>
      <c r="F1932" s="101" t="s">
        <v>281</v>
      </c>
      <c r="G1932" s="101" t="str">
        <f aca="false">E1932&amp;""&amp;F1932</f>
        <v>154Nd</v>
      </c>
      <c r="H1932" s="101" t="n">
        <v>-65684.398</v>
      </c>
      <c r="I1932" s="101" t="n">
        <v>6425.45</v>
      </c>
      <c r="J1932" s="101" t="n">
        <v>11404.91</v>
      </c>
      <c r="K1932" s="101" t="n">
        <v>11678.28</v>
      </c>
      <c r="L1932" s="101" t="n">
        <v>21206.01</v>
      </c>
      <c r="M1932" s="101" t="n">
        <v>2806.93</v>
      </c>
      <c r="N1932" s="101" t="n">
        <v>6770.13</v>
      </c>
      <c r="O1932" s="101" t="n">
        <v>-3262.47</v>
      </c>
      <c r="P1932" s="101" t="n">
        <v>-17950.01</v>
      </c>
      <c r="Q1932" s="101" t="n">
        <v>-3108.12</v>
      </c>
      <c r="R1932" s="101"/>
      <c r="S1932" s="101"/>
      <c r="T1932" s="101"/>
      <c r="U1932" s="101"/>
      <c r="V1932" s="101"/>
      <c r="W1932" s="101"/>
      <c r="X1932" s="101"/>
      <c r="Y1932" s="101"/>
      <c r="Z1932" s="101"/>
      <c r="AA1932" s="101"/>
    </row>
    <row r="1933" customFormat="false" ht="15.75" hidden="false" customHeight="true" outlineLevel="0" collapsed="false">
      <c r="A1933" s="101"/>
      <c r="B1933" s="101" t="n">
        <v>32</v>
      </c>
      <c r="C1933" s="101" t="n">
        <v>93</v>
      </c>
      <c r="D1933" s="101" t="n">
        <v>61</v>
      </c>
      <c r="E1933" s="101" t="n">
        <v>154</v>
      </c>
      <c r="F1933" s="101" t="s">
        <v>282</v>
      </c>
      <c r="G1933" s="101" t="str">
        <f aca="false">E1933&amp;""&amp;F1933</f>
        <v>154Pm</v>
      </c>
      <c r="H1933" s="101" t="n">
        <v>-68491.327</v>
      </c>
      <c r="I1933" s="101" t="n">
        <v>5915.05</v>
      </c>
      <c r="J1933" s="101" t="n">
        <v>8450.03</v>
      </c>
      <c r="K1933" s="101" t="n">
        <v>13380.43</v>
      </c>
      <c r="L1933" s="101" t="n">
        <v>19311.21</v>
      </c>
      <c r="M1933" s="101" t="n">
        <v>3963.2</v>
      </c>
      <c r="N1933" s="101" t="n">
        <v>3245.86</v>
      </c>
      <c r="O1933" s="101" t="n">
        <v>-2615.85</v>
      </c>
      <c r="P1933" s="101" t="n">
        <v>-14211.84</v>
      </c>
      <c r="Q1933" s="101" t="n">
        <v>-4003.59</v>
      </c>
      <c r="R1933" s="101"/>
      <c r="S1933" s="101"/>
      <c r="T1933" s="101"/>
      <c r="U1933" s="101"/>
      <c r="V1933" s="101"/>
      <c r="W1933" s="101"/>
      <c r="X1933" s="101"/>
      <c r="Y1933" s="101"/>
      <c r="Z1933" s="101"/>
      <c r="AA1933" s="101"/>
    </row>
    <row r="1934" customFormat="false" ht="15.75" hidden="false" customHeight="true" outlineLevel="0" collapsed="false">
      <c r="A1934" s="101"/>
      <c r="B1934" s="101" t="n">
        <v>30</v>
      </c>
      <c r="C1934" s="101" t="n">
        <v>92</v>
      </c>
      <c r="D1934" s="101" t="n">
        <v>62</v>
      </c>
      <c r="E1934" s="101" t="n">
        <v>154</v>
      </c>
      <c r="F1934" s="101" t="s">
        <v>283</v>
      </c>
      <c r="G1934" s="101" t="str">
        <f aca="false">E1934&amp;""&amp;F1934</f>
        <v>154Sm</v>
      </c>
      <c r="H1934" s="101" t="n">
        <v>-72454.527</v>
      </c>
      <c r="I1934" s="101" t="n">
        <v>7966.79</v>
      </c>
      <c r="J1934" s="101" t="n">
        <v>9095.91</v>
      </c>
      <c r="K1934" s="101" t="n">
        <v>13835.19</v>
      </c>
      <c r="L1934" s="101" t="n">
        <v>16883.72</v>
      </c>
      <c r="M1934" s="101" t="n">
        <v>-717.345</v>
      </c>
      <c r="N1934" s="101" t="n">
        <v>1250.81</v>
      </c>
      <c r="O1934" s="101" t="n">
        <v>-1200.36</v>
      </c>
      <c r="P1934" s="101" t="n">
        <v>-12413.23</v>
      </c>
      <c r="Q1934" s="101" t="n">
        <v>-7159.52</v>
      </c>
      <c r="R1934" s="101"/>
      <c r="S1934" s="101"/>
      <c r="T1934" s="101"/>
      <c r="U1934" s="101"/>
      <c r="V1934" s="101"/>
      <c r="W1934" s="101"/>
      <c r="X1934" s="101"/>
      <c r="Y1934" s="101"/>
      <c r="Z1934" s="101"/>
      <c r="AA1934" s="101"/>
    </row>
    <row r="1935" customFormat="false" ht="15.75" hidden="false" customHeight="true" outlineLevel="0" collapsed="false">
      <c r="A1935" s="101"/>
      <c r="B1935" s="101" t="n">
        <v>28</v>
      </c>
      <c r="C1935" s="101" t="n">
        <v>91</v>
      </c>
      <c r="D1935" s="101" t="n">
        <v>63</v>
      </c>
      <c r="E1935" s="101" t="n">
        <v>154</v>
      </c>
      <c r="F1935" s="101" t="s">
        <v>284</v>
      </c>
      <c r="G1935" s="101" t="str">
        <f aca="false">E1935&amp;""&amp;F1935</f>
        <v>154Eu</v>
      </c>
      <c r="H1935" s="101" t="n">
        <v>-71737.183</v>
      </c>
      <c r="I1935" s="101" t="n">
        <v>6442.17</v>
      </c>
      <c r="J1935" s="101" t="n">
        <v>6467.1</v>
      </c>
      <c r="K1935" s="101" t="n">
        <v>14992.45</v>
      </c>
      <c r="L1935" s="101" t="n">
        <v>15061.59</v>
      </c>
      <c r="M1935" s="101" t="n">
        <v>1968.156</v>
      </c>
      <c r="N1935" s="101" t="n">
        <v>-1581.5</v>
      </c>
      <c r="O1935" s="101" t="n">
        <v>-565.63</v>
      </c>
      <c r="P1935" s="101" t="n">
        <v>-8378.56</v>
      </c>
      <c r="Q1935" s="101" t="n">
        <v>-6926.57</v>
      </c>
      <c r="R1935" s="101"/>
      <c r="S1935" s="101"/>
      <c r="T1935" s="101"/>
      <c r="U1935" s="101"/>
      <c r="V1935" s="101"/>
      <c r="W1935" s="101"/>
      <c r="X1935" s="101"/>
      <c r="Y1935" s="101"/>
      <c r="Z1935" s="101"/>
      <c r="AA1935" s="101"/>
    </row>
    <row r="1936" customFormat="false" ht="15.75" hidden="false" customHeight="true" outlineLevel="0" collapsed="false">
      <c r="A1936" s="101"/>
      <c r="B1936" s="101" t="n">
        <v>26</v>
      </c>
      <c r="C1936" s="101" t="n">
        <v>90</v>
      </c>
      <c r="D1936" s="101" t="n">
        <v>64</v>
      </c>
      <c r="E1936" s="101" t="n">
        <v>154</v>
      </c>
      <c r="F1936" s="101" t="s">
        <v>285</v>
      </c>
      <c r="G1936" s="101" t="str">
        <f aca="false">E1936&amp;""&amp;F1936</f>
        <v>154Gd</v>
      </c>
      <c r="H1936" s="101" t="n">
        <v>-73705.338</v>
      </c>
      <c r="I1936" s="101" t="n">
        <v>8894.73</v>
      </c>
      <c r="J1936" s="101" t="n">
        <v>7627.98</v>
      </c>
      <c r="K1936" s="101" t="n">
        <v>15141.68</v>
      </c>
      <c r="L1936" s="101" t="n">
        <v>13521.31</v>
      </c>
      <c r="M1936" s="101" t="n">
        <v>-3549.651</v>
      </c>
      <c r="N1936" s="101" t="n">
        <v>-3311.66</v>
      </c>
      <c r="O1936" s="101" t="n">
        <v>920.21</v>
      </c>
      <c r="P1936" s="101" t="n">
        <v>-8435.26</v>
      </c>
      <c r="Q1936" s="101" t="n">
        <v>-10463.71</v>
      </c>
      <c r="R1936" s="101"/>
      <c r="S1936" s="101"/>
      <c r="T1936" s="101"/>
      <c r="U1936" s="101"/>
      <c r="V1936" s="101"/>
      <c r="W1936" s="101"/>
      <c r="X1936" s="101"/>
      <c r="Y1936" s="101"/>
      <c r="Z1936" s="101"/>
      <c r="AA1936" s="101"/>
    </row>
    <row r="1937" customFormat="false" ht="15.75" hidden="false" customHeight="true" outlineLevel="0" collapsed="false">
      <c r="A1937" s="101"/>
      <c r="B1937" s="101" t="n">
        <v>24</v>
      </c>
      <c r="C1937" s="101" t="n">
        <v>89</v>
      </c>
      <c r="D1937" s="101" t="n">
        <v>65</v>
      </c>
      <c r="E1937" s="101" t="n">
        <v>154</v>
      </c>
      <c r="F1937" s="101" t="s">
        <v>286</v>
      </c>
      <c r="G1937" s="101" t="str">
        <f aca="false">E1937&amp;""&amp;F1937</f>
        <v>154Tb</v>
      </c>
      <c r="H1937" s="101" t="n">
        <v>-70155.687</v>
      </c>
      <c r="I1937" s="101" t="n">
        <v>6914.06</v>
      </c>
      <c r="J1937" s="101" t="n">
        <v>4562.73</v>
      </c>
      <c r="K1937" s="101" t="n">
        <v>15582.03</v>
      </c>
      <c r="L1937" s="101" t="n">
        <v>11846.26</v>
      </c>
      <c r="M1937" s="101" t="n">
        <v>237.987</v>
      </c>
      <c r="N1937" s="101" t="n">
        <v>-5516.37</v>
      </c>
      <c r="O1937" s="101" t="n">
        <v>2211.22</v>
      </c>
      <c r="P1937" s="101" t="n">
        <v>-4078.33</v>
      </c>
      <c r="Q1937" s="101" t="n">
        <v>-9084.42</v>
      </c>
      <c r="R1937" s="101"/>
      <c r="S1937" s="101"/>
      <c r="T1937" s="101"/>
      <c r="U1937" s="101"/>
      <c r="V1937" s="101"/>
      <c r="W1937" s="101"/>
      <c r="X1937" s="101"/>
      <c r="Y1937" s="101"/>
      <c r="Z1937" s="101"/>
      <c r="AA1937" s="101"/>
    </row>
    <row r="1938" customFormat="false" ht="15.75" hidden="false" customHeight="true" outlineLevel="0" collapsed="false">
      <c r="A1938" s="101"/>
      <c r="B1938" s="101" t="n">
        <v>22</v>
      </c>
      <c r="C1938" s="101" t="n">
        <v>88</v>
      </c>
      <c r="D1938" s="101" t="n">
        <v>66</v>
      </c>
      <c r="E1938" s="101" t="n">
        <v>154</v>
      </c>
      <c r="F1938" s="101" t="s">
        <v>287</v>
      </c>
      <c r="G1938" s="101" t="str">
        <f aca="false">E1938&amp;""&amp;F1938</f>
        <v>154Dy</v>
      </c>
      <c r="H1938" s="101" t="n">
        <v>-70393.674</v>
      </c>
      <c r="I1938" s="101" t="n">
        <v>9322.41</v>
      </c>
      <c r="J1938" s="101" t="n">
        <v>6369.7</v>
      </c>
      <c r="K1938" s="101" t="n">
        <v>16418.36</v>
      </c>
      <c r="L1938" s="101" t="n">
        <v>10265.33</v>
      </c>
      <c r="M1938" s="101" t="n">
        <v>-5754.357</v>
      </c>
      <c r="N1938" s="101" t="n">
        <v>-7788.75</v>
      </c>
      <c r="O1938" s="101" t="n">
        <v>2945.01</v>
      </c>
      <c r="P1938" s="101" t="n">
        <v>-4800.72</v>
      </c>
      <c r="Q1938" s="101" t="n">
        <v>-13452.7</v>
      </c>
      <c r="R1938" s="101"/>
      <c r="S1938" s="101"/>
      <c r="T1938" s="101"/>
      <c r="U1938" s="101"/>
      <c r="V1938" s="101"/>
      <c r="W1938" s="101"/>
      <c r="X1938" s="101"/>
      <c r="Y1938" s="101"/>
      <c r="Z1938" s="101"/>
      <c r="AA1938" s="101"/>
    </row>
    <row r="1939" customFormat="false" ht="15.75" hidden="false" customHeight="true" outlineLevel="0" collapsed="false">
      <c r="A1939" s="101"/>
      <c r="B1939" s="101" t="n">
        <v>20</v>
      </c>
      <c r="C1939" s="101" t="n">
        <v>87</v>
      </c>
      <c r="D1939" s="101" t="n">
        <v>67</v>
      </c>
      <c r="E1939" s="101" t="n">
        <v>154</v>
      </c>
      <c r="F1939" s="101" t="s">
        <v>288</v>
      </c>
      <c r="G1939" s="101" t="str">
        <f aca="false">E1939&amp;""&amp;F1939</f>
        <v>154Ho</v>
      </c>
      <c r="H1939" s="101" t="n">
        <v>-64639.317</v>
      </c>
      <c r="I1939" s="101" t="n">
        <v>7698.34</v>
      </c>
      <c r="J1939" s="101" t="n">
        <v>2785.7</v>
      </c>
      <c r="K1939" s="101" t="n">
        <v>17182.92</v>
      </c>
      <c r="L1939" s="101" t="n">
        <v>8500.97</v>
      </c>
      <c r="M1939" s="101" t="n">
        <v>-2034.39</v>
      </c>
      <c r="N1939" s="101" t="n">
        <v>-10212.15</v>
      </c>
      <c r="O1939" s="101" t="n">
        <v>4041.42</v>
      </c>
      <c r="P1939" s="101" t="n">
        <v>-615.35</v>
      </c>
      <c r="Q1939" s="101" t="n">
        <v>-12238.45</v>
      </c>
      <c r="R1939" s="101"/>
      <c r="S1939" s="101"/>
      <c r="T1939" s="101"/>
      <c r="U1939" s="101"/>
      <c r="V1939" s="101"/>
      <c r="W1939" s="101"/>
      <c r="X1939" s="101"/>
      <c r="Y1939" s="101"/>
      <c r="Z1939" s="101"/>
      <c r="AA1939" s="101"/>
    </row>
    <row r="1940" customFormat="false" ht="15.75" hidden="false" customHeight="true" outlineLevel="0" collapsed="false">
      <c r="A1940" s="101"/>
      <c r="B1940" s="101" t="n">
        <v>18</v>
      </c>
      <c r="C1940" s="101" t="n">
        <v>86</v>
      </c>
      <c r="D1940" s="101" t="n">
        <v>68</v>
      </c>
      <c r="E1940" s="101" t="n">
        <v>154</v>
      </c>
      <c r="F1940" s="101" t="s">
        <v>289</v>
      </c>
      <c r="G1940" s="101" t="str">
        <f aca="false">E1940&amp;""&amp;F1940</f>
        <v>154Er</v>
      </c>
      <c r="H1940" s="101" t="n">
        <v>-62604.927</v>
      </c>
      <c r="I1940" s="101" t="n">
        <v>10204.06</v>
      </c>
      <c r="J1940" s="101" t="n">
        <v>4881.61</v>
      </c>
      <c r="K1940" s="101" t="n">
        <v>18253.63</v>
      </c>
      <c r="L1940" s="101" t="n">
        <v>7064.92</v>
      </c>
      <c r="M1940" s="101" t="n">
        <v>-8177.764</v>
      </c>
      <c r="N1940" s="101" t="n">
        <v>-12672.8</v>
      </c>
      <c r="O1940" s="101" t="n">
        <v>4279.59</v>
      </c>
      <c r="P1940" s="101" t="n">
        <v>-751.31</v>
      </c>
      <c r="Q1940" s="101" t="n">
        <v>-16686.95</v>
      </c>
      <c r="R1940" s="101"/>
      <c r="S1940" s="101"/>
      <c r="T1940" s="101"/>
      <c r="U1940" s="101"/>
      <c r="V1940" s="101"/>
      <c r="W1940" s="101"/>
      <c r="X1940" s="101"/>
      <c r="Y1940" s="101"/>
      <c r="Z1940" s="101"/>
      <c r="AA1940" s="101"/>
    </row>
    <row r="1941" customFormat="false" ht="15.75" hidden="false" customHeight="true" outlineLevel="0" collapsed="false">
      <c r="A1941" s="101"/>
      <c r="B1941" s="101" t="n">
        <v>16</v>
      </c>
      <c r="C1941" s="101" t="n">
        <v>85</v>
      </c>
      <c r="D1941" s="101" t="n">
        <v>69</v>
      </c>
      <c r="E1941" s="101" t="n">
        <v>154</v>
      </c>
      <c r="F1941" s="101" t="s">
        <v>290</v>
      </c>
      <c r="G1941" s="101" t="str">
        <f aca="false">E1941&amp;""&amp;F1941</f>
        <v>154Tm</v>
      </c>
      <c r="H1941" s="101" t="n">
        <v>-54427.163</v>
      </c>
      <c r="I1941" s="101" t="n">
        <v>8509.18</v>
      </c>
      <c r="J1941" s="101" t="n">
        <v>1243.95</v>
      </c>
      <c r="K1941" s="101" t="n">
        <v>18799.22</v>
      </c>
      <c r="L1941" s="101" t="n">
        <v>5406.07</v>
      </c>
      <c r="M1941" s="101" t="n">
        <v>-4495.038</v>
      </c>
      <c r="N1941" s="101" t="n">
        <v>-14712.01</v>
      </c>
      <c r="O1941" s="101" t="n">
        <v>5093.75</v>
      </c>
      <c r="P1941" s="101" t="n">
        <v>3296.16</v>
      </c>
      <c r="Q1941" s="101" t="n">
        <v>-15290.01</v>
      </c>
      <c r="R1941" s="101"/>
      <c r="S1941" s="101"/>
      <c r="T1941" s="101"/>
      <c r="U1941" s="101"/>
      <c r="V1941" s="101"/>
      <c r="W1941" s="101"/>
      <c r="X1941" s="101"/>
      <c r="Y1941" s="101"/>
      <c r="Z1941" s="101"/>
      <c r="AA1941" s="101"/>
    </row>
    <row r="1942" customFormat="false" ht="15.75" hidden="false" customHeight="true" outlineLevel="0" collapsed="false">
      <c r="A1942" s="101"/>
      <c r="B1942" s="101" t="n">
        <v>14</v>
      </c>
      <c r="C1942" s="101" t="n">
        <v>84</v>
      </c>
      <c r="D1942" s="101" t="n">
        <v>70</v>
      </c>
      <c r="E1942" s="101" t="n">
        <v>154</v>
      </c>
      <c r="F1942" s="101" t="s">
        <v>291</v>
      </c>
      <c r="G1942" s="101" t="str">
        <f aca="false">E1942&amp;""&amp;F1942</f>
        <v>154Yb</v>
      </c>
      <c r="H1942" s="101" t="n">
        <v>-49932.125</v>
      </c>
      <c r="I1942" s="101" t="n">
        <v>10795.01</v>
      </c>
      <c r="J1942" s="101" t="n">
        <v>3231.8</v>
      </c>
      <c r="K1942" s="101" t="n">
        <v>19754.08</v>
      </c>
      <c r="L1942" s="101" t="n">
        <v>4016.13</v>
      </c>
      <c r="M1942" s="101" t="n">
        <v>-10217.01</v>
      </c>
      <c r="N1942" s="101" t="n">
        <v>-17199.01</v>
      </c>
      <c r="O1942" s="101" t="n">
        <v>5474.24</v>
      </c>
      <c r="P1942" s="101" t="n">
        <v>3251.08</v>
      </c>
      <c r="Q1942" s="101" t="n">
        <v>-19580.3</v>
      </c>
      <c r="R1942" s="101"/>
      <c r="S1942" s="101"/>
      <c r="T1942" s="101"/>
      <c r="U1942" s="101"/>
      <c r="V1942" s="101"/>
      <c r="W1942" s="101"/>
      <c r="X1942" s="101"/>
      <c r="Y1942" s="101"/>
      <c r="Z1942" s="101"/>
      <c r="AA1942" s="101"/>
    </row>
    <row r="1943" customFormat="false" ht="15.75" hidden="false" customHeight="true" outlineLevel="0" collapsed="false">
      <c r="A1943" s="101"/>
      <c r="B1943" s="101" t="n">
        <v>12</v>
      </c>
      <c r="C1943" s="101" t="n">
        <v>83</v>
      </c>
      <c r="D1943" s="101" t="n">
        <v>71</v>
      </c>
      <c r="E1943" s="101" t="n">
        <v>154</v>
      </c>
      <c r="F1943" s="101" t="s">
        <v>292</v>
      </c>
      <c r="G1943" s="101" t="str">
        <f aca="false">E1943&amp;""&amp;F1943</f>
        <v>154Lu</v>
      </c>
      <c r="H1943" s="101" t="n">
        <v>-39715.01</v>
      </c>
      <c r="I1943" s="101" t="n">
        <v>9363.01</v>
      </c>
      <c r="J1943" s="101" t="n">
        <v>-204.16</v>
      </c>
      <c r="K1943" s="101" t="n">
        <v>22436.01</v>
      </c>
      <c r="L1943" s="101" t="n">
        <v>2522.01</v>
      </c>
      <c r="M1943" s="101" t="n">
        <v>-6982.01</v>
      </c>
      <c r="N1943" s="101"/>
      <c r="O1943" s="101" t="n">
        <v>4351.01</v>
      </c>
      <c r="P1943" s="101" t="n">
        <v>6985.01</v>
      </c>
      <c r="Q1943" s="101" t="n">
        <v>-20484.01</v>
      </c>
      <c r="R1943" s="101"/>
      <c r="S1943" s="101"/>
      <c r="T1943" s="101"/>
      <c r="U1943" s="101"/>
      <c r="V1943" s="101"/>
      <c r="W1943" s="101"/>
      <c r="X1943" s="101"/>
      <c r="Y1943" s="101"/>
      <c r="Z1943" s="101"/>
      <c r="AA1943" s="101"/>
    </row>
    <row r="1944" customFormat="false" ht="15.75" hidden="false" customHeight="true" outlineLevel="0" collapsed="false">
      <c r="A1944" s="101"/>
      <c r="B1944" s="101" t="n">
        <v>10</v>
      </c>
      <c r="C1944" s="101" t="n">
        <v>82</v>
      </c>
      <c r="D1944" s="101" t="n">
        <v>72</v>
      </c>
      <c r="E1944" s="101" t="n">
        <v>154</v>
      </c>
      <c r="F1944" s="101" t="s">
        <v>293</v>
      </c>
      <c r="G1944" s="101" t="str">
        <f aca="false">E1944&amp;""&amp;F1944</f>
        <v>154Hf</v>
      </c>
      <c r="H1944" s="101" t="n">
        <v>-32733.01</v>
      </c>
      <c r="I1944" s="101" t="n">
        <v>13502.01</v>
      </c>
      <c r="J1944" s="101" t="n">
        <v>1599.01</v>
      </c>
      <c r="K1944" s="101"/>
      <c r="L1944" s="101" t="n">
        <v>990.01</v>
      </c>
      <c r="M1944" s="101"/>
      <c r="N1944" s="101"/>
      <c r="O1944" s="101" t="n">
        <v>3481.01</v>
      </c>
      <c r="P1944" s="101" t="n">
        <v>7186.01</v>
      </c>
      <c r="Q1944" s="101"/>
      <c r="R1944" s="101"/>
      <c r="S1944" s="101"/>
      <c r="T1944" s="101"/>
      <c r="U1944" s="101"/>
      <c r="V1944" s="101"/>
      <c r="W1944" s="101"/>
      <c r="X1944" s="101"/>
      <c r="Y1944" s="101"/>
      <c r="Z1944" s="101"/>
      <c r="AA1944" s="101"/>
    </row>
    <row r="1945" customFormat="false" ht="15.75" hidden="false" customHeight="true" outlineLevel="0" collapsed="false">
      <c r="A1945" s="101"/>
      <c r="B1945" s="101" t="n">
        <v>41</v>
      </c>
      <c r="C1945" s="101" t="n">
        <v>98</v>
      </c>
      <c r="D1945" s="101" t="n">
        <v>57</v>
      </c>
      <c r="E1945" s="101" t="n">
        <v>155</v>
      </c>
      <c r="F1945" s="101" t="s">
        <v>278</v>
      </c>
      <c r="G1945" s="101" t="str">
        <f aca="false">E1945&amp;""&amp;F1945</f>
        <v>155La</v>
      </c>
      <c r="H1945" s="101" t="n">
        <v>-38182.01</v>
      </c>
      <c r="I1945" s="101" t="n">
        <v>4494.01</v>
      </c>
      <c r="J1945" s="101"/>
      <c r="K1945" s="101" t="n">
        <v>8085.01</v>
      </c>
      <c r="L1945" s="101"/>
      <c r="M1945" s="101" t="n">
        <v>9743.01</v>
      </c>
      <c r="N1945" s="101" t="n">
        <v>17233.01</v>
      </c>
      <c r="O1945" s="101" t="n">
        <v>-5750.01</v>
      </c>
      <c r="P1945" s="101"/>
      <c r="Q1945" s="101" t="n">
        <v>6097.01</v>
      </c>
      <c r="R1945" s="101"/>
      <c r="S1945" s="101"/>
      <c r="T1945" s="101"/>
      <c r="U1945" s="101"/>
      <c r="V1945" s="101"/>
      <c r="W1945" s="101"/>
      <c r="X1945" s="101"/>
      <c r="Y1945" s="101"/>
      <c r="Z1945" s="101"/>
      <c r="AA1945" s="101"/>
    </row>
    <row r="1946" customFormat="false" ht="15.75" hidden="false" customHeight="true" outlineLevel="0" collapsed="false">
      <c r="A1946" s="101"/>
      <c r="B1946" s="101" t="n">
        <v>39</v>
      </c>
      <c r="C1946" s="101" t="n">
        <v>97</v>
      </c>
      <c r="D1946" s="101" t="n">
        <v>58</v>
      </c>
      <c r="E1946" s="101" t="n">
        <v>155</v>
      </c>
      <c r="F1946" s="101" t="s">
        <v>279</v>
      </c>
      <c r="G1946" s="101" t="str">
        <f aca="false">E1946&amp;""&amp;F1946</f>
        <v>155Ce</v>
      </c>
      <c r="H1946" s="101" t="n">
        <v>-47925.01</v>
      </c>
      <c r="I1946" s="101" t="n">
        <v>3647.01</v>
      </c>
      <c r="J1946" s="101" t="n">
        <v>13455.01</v>
      </c>
      <c r="K1946" s="101" t="n">
        <v>9045.01</v>
      </c>
      <c r="L1946" s="101" t="n">
        <v>25579.01</v>
      </c>
      <c r="M1946" s="101" t="n">
        <v>7490.01</v>
      </c>
      <c r="N1946" s="101" t="n">
        <v>14358.01</v>
      </c>
      <c r="O1946" s="101" t="n">
        <v>-4959.01</v>
      </c>
      <c r="P1946" s="101"/>
      <c r="Q1946" s="101" t="n">
        <v>2198.01</v>
      </c>
      <c r="R1946" s="101"/>
      <c r="S1946" s="101"/>
      <c r="T1946" s="101"/>
      <c r="U1946" s="101"/>
      <c r="V1946" s="101"/>
      <c r="W1946" s="101"/>
      <c r="X1946" s="101"/>
      <c r="Y1946" s="101"/>
      <c r="Z1946" s="101"/>
      <c r="AA1946" s="101"/>
    </row>
    <row r="1947" customFormat="false" ht="15.75" hidden="false" customHeight="true" outlineLevel="0" collapsed="false">
      <c r="A1947" s="101"/>
      <c r="B1947" s="101" t="n">
        <v>37</v>
      </c>
      <c r="C1947" s="101" t="n">
        <v>96</v>
      </c>
      <c r="D1947" s="101" t="n">
        <v>59</v>
      </c>
      <c r="E1947" s="101" t="n">
        <v>155</v>
      </c>
      <c r="F1947" s="101" t="s">
        <v>280</v>
      </c>
      <c r="G1947" s="101" t="str">
        <f aca="false">E1947&amp;""&amp;F1947</f>
        <v>155Pr</v>
      </c>
      <c r="H1947" s="101" t="n">
        <v>-55415.247</v>
      </c>
      <c r="I1947" s="101" t="n">
        <v>5292.17</v>
      </c>
      <c r="J1947" s="101" t="n">
        <v>10354.01</v>
      </c>
      <c r="K1947" s="101" t="n">
        <v>9989.42</v>
      </c>
      <c r="L1947" s="101" t="n">
        <v>23754.01</v>
      </c>
      <c r="M1947" s="101" t="n">
        <v>6868.455</v>
      </c>
      <c r="N1947" s="101" t="n">
        <v>11524.66</v>
      </c>
      <c r="O1947" s="101" t="n">
        <v>-4112.01</v>
      </c>
      <c r="P1947" s="101" t="n">
        <v>-20945.01</v>
      </c>
      <c r="Q1947" s="101" t="n">
        <v>2197.83</v>
      </c>
      <c r="R1947" s="101"/>
      <c r="S1947" s="101"/>
      <c r="T1947" s="101"/>
      <c r="U1947" s="101"/>
      <c r="V1947" s="101"/>
      <c r="W1947" s="101"/>
      <c r="X1947" s="101"/>
      <c r="Y1947" s="101"/>
      <c r="Z1947" s="101"/>
      <c r="AA1947" s="101"/>
    </row>
    <row r="1948" customFormat="false" ht="15.75" hidden="false" customHeight="true" outlineLevel="0" collapsed="false">
      <c r="A1948" s="101"/>
      <c r="B1948" s="101" t="n">
        <v>35</v>
      </c>
      <c r="C1948" s="101" t="n">
        <v>95</v>
      </c>
      <c r="D1948" s="101" t="n">
        <v>60</v>
      </c>
      <c r="E1948" s="101" t="n">
        <v>155</v>
      </c>
      <c r="F1948" s="101" t="s">
        <v>281</v>
      </c>
      <c r="G1948" s="101" t="str">
        <f aca="false">E1948&amp;""&amp;F1948</f>
        <v>155Nd</v>
      </c>
      <c r="H1948" s="101" t="n">
        <v>-62283.702</v>
      </c>
      <c r="I1948" s="101" t="n">
        <v>4670.62</v>
      </c>
      <c r="J1948" s="101" t="n">
        <v>11378.27</v>
      </c>
      <c r="K1948" s="101" t="n">
        <v>11096.07</v>
      </c>
      <c r="L1948" s="101" t="n">
        <v>21838.01</v>
      </c>
      <c r="M1948" s="101" t="n">
        <v>4656.206</v>
      </c>
      <c r="N1948" s="101" t="n">
        <v>7906.47</v>
      </c>
      <c r="O1948" s="101" t="n">
        <v>-3483.57</v>
      </c>
      <c r="P1948" s="101" t="n">
        <v>-17223.01</v>
      </c>
      <c r="Q1948" s="101" t="n">
        <v>-1863.69</v>
      </c>
      <c r="R1948" s="101"/>
      <c r="S1948" s="101"/>
      <c r="T1948" s="101"/>
      <c r="U1948" s="101"/>
      <c r="V1948" s="101"/>
      <c r="W1948" s="101"/>
      <c r="X1948" s="101"/>
      <c r="Y1948" s="101"/>
      <c r="Z1948" s="101"/>
      <c r="AA1948" s="101"/>
    </row>
    <row r="1949" customFormat="false" ht="15.75" hidden="false" customHeight="true" outlineLevel="0" collapsed="false">
      <c r="A1949" s="101"/>
      <c r="B1949" s="101" t="n">
        <v>33</v>
      </c>
      <c r="C1949" s="101" t="n">
        <v>94</v>
      </c>
      <c r="D1949" s="101" t="n">
        <v>61</v>
      </c>
      <c r="E1949" s="101" t="n">
        <v>155</v>
      </c>
      <c r="F1949" s="101" t="s">
        <v>282</v>
      </c>
      <c r="G1949" s="101" t="str">
        <f aca="false">E1949&amp;""&amp;F1949</f>
        <v>155Pm</v>
      </c>
      <c r="H1949" s="101" t="n">
        <v>-66939.908</v>
      </c>
      <c r="I1949" s="101" t="n">
        <v>6519.9</v>
      </c>
      <c r="J1949" s="101" t="n">
        <v>8544.48</v>
      </c>
      <c r="K1949" s="101" t="n">
        <v>12434.95</v>
      </c>
      <c r="L1949" s="101" t="n">
        <v>19949.39</v>
      </c>
      <c r="M1949" s="101" t="n">
        <v>3250.262</v>
      </c>
      <c r="N1949" s="101" t="n">
        <v>4877.25</v>
      </c>
      <c r="O1949" s="101" t="n">
        <v>-2585.35</v>
      </c>
      <c r="P1949" s="101" t="n">
        <v>-16034.48</v>
      </c>
      <c r="Q1949" s="101" t="n">
        <v>-2556.7</v>
      </c>
      <c r="R1949" s="101"/>
      <c r="S1949" s="101"/>
      <c r="T1949" s="101"/>
      <c r="U1949" s="101"/>
      <c r="V1949" s="101"/>
      <c r="W1949" s="101"/>
      <c r="X1949" s="101"/>
      <c r="Y1949" s="101"/>
      <c r="Z1949" s="101"/>
      <c r="AA1949" s="101"/>
    </row>
    <row r="1950" customFormat="false" ht="15.75" hidden="false" customHeight="true" outlineLevel="0" collapsed="false">
      <c r="A1950" s="101"/>
      <c r="B1950" s="101" t="n">
        <v>31</v>
      </c>
      <c r="C1950" s="101" t="n">
        <v>93</v>
      </c>
      <c r="D1950" s="101" t="n">
        <v>62</v>
      </c>
      <c r="E1950" s="101" t="n">
        <v>155</v>
      </c>
      <c r="F1950" s="101" t="s">
        <v>283</v>
      </c>
      <c r="G1950" s="101" t="str">
        <f aca="false">E1950&amp;""&amp;F1950</f>
        <v>155Sm</v>
      </c>
      <c r="H1950" s="101" t="n">
        <v>-70190.17</v>
      </c>
      <c r="I1950" s="101" t="n">
        <v>5806.96</v>
      </c>
      <c r="J1950" s="101" t="n">
        <v>8987.81</v>
      </c>
      <c r="K1950" s="101" t="n">
        <v>13773.75</v>
      </c>
      <c r="L1950" s="101" t="n">
        <v>17437.84</v>
      </c>
      <c r="M1950" s="101" t="n">
        <v>1626.986</v>
      </c>
      <c r="N1950" s="101" t="n">
        <v>1879.08</v>
      </c>
      <c r="O1950" s="101" t="n">
        <v>-1672.77</v>
      </c>
      <c r="P1950" s="101" t="n">
        <v>-11794.74</v>
      </c>
      <c r="Q1950" s="101" t="n">
        <v>-6524.3</v>
      </c>
      <c r="R1950" s="101"/>
      <c r="S1950" s="101"/>
      <c r="T1950" s="101"/>
      <c r="U1950" s="101"/>
      <c r="V1950" s="101"/>
      <c r="W1950" s="101"/>
      <c r="X1950" s="101"/>
      <c r="Y1950" s="101"/>
      <c r="Z1950" s="101"/>
      <c r="AA1950" s="101"/>
    </row>
    <row r="1951" customFormat="false" ht="15.75" hidden="false" customHeight="true" outlineLevel="0" collapsed="false">
      <c r="A1951" s="101"/>
      <c r="B1951" s="101" t="n">
        <v>29</v>
      </c>
      <c r="C1951" s="101" t="n">
        <v>92</v>
      </c>
      <c r="D1951" s="101" t="n">
        <v>63</v>
      </c>
      <c r="E1951" s="101" t="n">
        <v>155</v>
      </c>
      <c r="F1951" s="101" t="s">
        <v>284</v>
      </c>
      <c r="G1951" s="101" t="str">
        <f aca="false">E1951&amp;""&amp;F1951</f>
        <v>155Eu</v>
      </c>
      <c r="H1951" s="101" t="n">
        <v>-71817.156</v>
      </c>
      <c r="I1951" s="101" t="n">
        <v>8151.29</v>
      </c>
      <c r="J1951" s="101" t="n">
        <v>6651.6</v>
      </c>
      <c r="K1951" s="101" t="n">
        <v>14593.46</v>
      </c>
      <c r="L1951" s="101" t="n">
        <v>15747.51</v>
      </c>
      <c r="M1951" s="101" t="n">
        <v>252.094</v>
      </c>
      <c r="N1951" s="101" t="n">
        <v>-567.69</v>
      </c>
      <c r="O1951" s="101" t="n">
        <v>-856.68</v>
      </c>
      <c r="P1951" s="101" t="n">
        <v>-10614.8</v>
      </c>
      <c r="Q1951" s="101" t="n">
        <v>-6183.13</v>
      </c>
      <c r="R1951" s="101"/>
      <c r="S1951" s="101"/>
      <c r="T1951" s="101"/>
      <c r="U1951" s="101"/>
      <c r="V1951" s="101"/>
      <c r="W1951" s="101"/>
      <c r="X1951" s="101"/>
      <c r="Y1951" s="101"/>
      <c r="Z1951" s="101"/>
      <c r="AA1951" s="101"/>
    </row>
    <row r="1952" customFormat="false" ht="15.75" hidden="false" customHeight="true" outlineLevel="0" collapsed="false">
      <c r="A1952" s="101"/>
      <c r="B1952" s="101" t="n">
        <v>27</v>
      </c>
      <c r="C1952" s="101" t="n">
        <v>91</v>
      </c>
      <c r="D1952" s="101" t="n">
        <v>64</v>
      </c>
      <c r="E1952" s="101" t="n">
        <v>155</v>
      </c>
      <c r="F1952" s="101" t="s">
        <v>285</v>
      </c>
      <c r="G1952" s="101" t="str">
        <f aca="false">E1952&amp;""&amp;F1952</f>
        <v>155Gd</v>
      </c>
      <c r="H1952" s="101" t="n">
        <v>-72069.25</v>
      </c>
      <c r="I1952" s="101" t="n">
        <v>6435.23</v>
      </c>
      <c r="J1952" s="101" t="n">
        <v>7621.04</v>
      </c>
      <c r="K1952" s="101" t="n">
        <v>15329.96</v>
      </c>
      <c r="L1952" s="101" t="n">
        <v>14088.14</v>
      </c>
      <c r="M1952" s="101" t="n">
        <v>-819.784</v>
      </c>
      <c r="N1952" s="101" t="n">
        <v>-2914.28</v>
      </c>
      <c r="O1952" s="101" t="n">
        <v>81.43</v>
      </c>
      <c r="P1952" s="101" t="n">
        <v>-6903.69</v>
      </c>
      <c r="Q1952" s="101" t="n">
        <v>-9984.88</v>
      </c>
      <c r="R1952" s="101"/>
      <c r="S1952" s="101"/>
      <c r="T1952" s="101"/>
      <c r="U1952" s="101"/>
      <c r="V1952" s="101"/>
      <c r="W1952" s="101"/>
      <c r="X1952" s="101"/>
      <c r="Y1952" s="101"/>
      <c r="Z1952" s="101"/>
      <c r="AA1952" s="101"/>
    </row>
    <row r="1953" customFormat="false" ht="15.75" hidden="false" customHeight="true" outlineLevel="0" collapsed="false">
      <c r="A1953" s="101"/>
      <c r="B1953" s="101" t="n">
        <v>25</v>
      </c>
      <c r="C1953" s="101" t="n">
        <v>90</v>
      </c>
      <c r="D1953" s="101" t="n">
        <v>65</v>
      </c>
      <c r="E1953" s="101" t="n">
        <v>155</v>
      </c>
      <c r="F1953" s="101" t="s">
        <v>286</v>
      </c>
      <c r="G1953" s="101" t="str">
        <f aca="false">E1953&amp;""&amp;F1953</f>
        <v>155Tb</v>
      </c>
      <c r="H1953" s="101" t="n">
        <v>-71249.466</v>
      </c>
      <c r="I1953" s="101" t="n">
        <v>9165.1</v>
      </c>
      <c r="J1953" s="101" t="n">
        <v>4833.1</v>
      </c>
      <c r="K1953" s="101" t="n">
        <v>16079.16</v>
      </c>
      <c r="L1953" s="101" t="n">
        <v>12461.08</v>
      </c>
      <c r="M1953" s="101" t="n">
        <v>-2094.5</v>
      </c>
      <c r="N1953" s="101" t="n">
        <v>-5210.31</v>
      </c>
      <c r="O1953" s="101" t="n">
        <v>977.59</v>
      </c>
      <c r="P1953" s="101" t="n">
        <v>-6801.25</v>
      </c>
      <c r="Q1953" s="101" t="n">
        <v>-8927.11</v>
      </c>
      <c r="R1953" s="101"/>
      <c r="S1953" s="101"/>
      <c r="T1953" s="101"/>
      <c r="U1953" s="101"/>
      <c r="V1953" s="101"/>
      <c r="W1953" s="101"/>
      <c r="X1953" s="101"/>
      <c r="Y1953" s="101"/>
      <c r="Z1953" s="101"/>
      <c r="AA1953" s="101"/>
    </row>
    <row r="1954" customFormat="false" ht="15.75" hidden="false" customHeight="true" outlineLevel="0" collapsed="false">
      <c r="A1954" s="101"/>
      <c r="B1954" s="101" t="n">
        <v>23</v>
      </c>
      <c r="C1954" s="101" t="n">
        <v>89</v>
      </c>
      <c r="D1954" s="101" t="n">
        <v>66</v>
      </c>
      <c r="E1954" s="101" t="n">
        <v>155</v>
      </c>
      <c r="F1954" s="101" t="s">
        <v>287</v>
      </c>
      <c r="G1954" s="101" t="str">
        <f aca="false">E1954&amp;""&amp;F1954</f>
        <v>155Dy</v>
      </c>
      <c r="H1954" s="101" t="n">
        <v>-69154.966</v>
      </c>
      <c r="I1954" s="101" t="n">
        <v>6832.61</v>
      </c>
      <c r="J1954" s="101" t="n">
        <v>6288.25</v>
      </c>
      <c r="K1954" s="101" t="n">
        <v>16155.02</v>
      </c>
      <c r="L1954" s="101" t="n">
        <v>10850.98</v>
      </c>
      <c r="M1954" s="101" t="n">
        <v>-3115.813</v>
      </c>
      <c r="N1954" s="101" t="n">
        <v>-6945.99</v>
      </c>
      <c r="O1954" s="101" t="n">
        <v>2608.07</v>
      </c>
      <c r="P1954" s="101" t="n">
        <v>-2738.6</v>
      </c>
      <c r="Q1954" s="101" t="n">
        <v>-12586.97</v>
      </c>
      <c r="R1954" s="101"/>
      <c r="S1954" s="101"/>
      <c r="T1954" s="101"/>
      <c r="U1954" s="101"/>
      <c r="V1954" s="101"/>
      <c r="W1954" s="101"/>
      <c r="X1954" s="101"/>
      <c r="Y1954" s="101"/>
      <c r="Z1954" s="101"/>
      <c r="AA1954" s="101"/>
    </row>
    <row r="1955" customFormat="false" ht="15.75" hidden="false" customHeight="true" outlineLevel="0" collapsed="false">
      <c r="A1955" s="101"/>
      <c r="B1955" s="101" t="n">
        <v>21</v>
      </c>
      <c r="C1955" s="101" t="n">
        <v>88</v>
      </c>
      <c r="D1955" s="101" t="n">
        <v>67</v>
      </c>
      <c r="E1955" s="101" t="n">
        <v>155</v>
      </c>
      <c r="F1955" s="101" t="s">
        <v>288</v>
      </c>
      <c r="G1955" s="101" t="str">
        <f aca="false">E1955&amp;""&amp;F1955</f>
        <v>155Ho</v>
      </c>
      <c r="H1955" s="101" t="n">
        <v>-66039.153</v>
      </c>
      <c r="I1955" s="101" t="n">
        <v>9471.15</v>
      </c>
      <c r="J1955" s="101" t="n">
        <v>2934.45</v>
      </c>
      <c r="K1955" s="101" t="n">
        <v>17169.49</v>
      </c>
      <c r="L1955" s="101" t="n">
        <v>9304.15</v>
      </c>
      <c r="M1955" s="101" t="n">
        <v>-3830.175</v>
      </c>
      <c r="N1955" s="101" t="n">
        <v>-9413.32</v>
      </c>
      <c r="O1955" s="101" t="n">
        <v>3158.88</v>
      </c>
      <c r="P1955" s="101" t="n">
        <v>-3172.44</v>
      </c>
      <c r="Q1955" s="101" t="n">
        <v>-11505.54</v>
      </c>
      <c r="R1955" s="101"/>
      <c r="S1955" s="101"/>
      <c r="T1955" s="101"/>
      <c r="U1955" s="101"/>
      <c r="V1955" s="101"/>
      <c r="W1955" s="101"/>
      <c r="X1955" s="101"/>
      <c r="Y1955" s="101"/>
      <c r="Z1955" s="101"/>
      <c r="AA1955" s="101"/>
    </row>
    <row r="1956" customFormat="false" ht="15.75" hidden="false" customHeight="true" outlineLevel="0" collapsed="false">
      <c r="A1956" s="101"/>
      <c r="B1956" s="101" t="n">
        <v>19</v>
      </c>
      <c r="C1956" s="101" t="n">
        <v>87</v>
      </c>
      <c r="D1956" s="101" t="n">
        <v>68</v>
      </c>
      <c r="E1956" s="101" t="n">
        <v>155</v>
      </c>
      <c r="F1956" s="101" t="s">
        <v>289</v>
      </c>
      <c r="G1956" s="101" t="str">
        <f aca="false">E1956&amp;""&amp;F1956</f>
        <v>155Er</v>
      </c>
      <c r="H1956" s="101" t="n">
        <v>-62208.978</v>
      </c>
      <c r="I1956" s="101" t="n">
        <v>7675.37</v>
      </c>
      <c r="J1956" s="101" t="n">
        <v>4858.63</v>
      </c>
      <c r="K1956" s="101" t="n">
        <v>17879.43</v>
      </c>
      <c r="L1956" s="101" t="n">
        <v>7644.34</v>
      </c>
      <c r="M1956" s="101" t="n">
        <v>-5583.141</v>
      </c>
      <c r="N1956" s="101" t="n">
        <v>-11706.29</v>
      </c>
      <c r="O1956" s="101" t="n">
        <v>4118.22</v>
      </c>
      <c r="P1956" s="101" t="n">
        <v>895.73</v>
      </c>
      <c r="Q1956" s="101" t="n">
        <v>-15853.13</v>
      </c>
      <c r="R1956" s="101"/>
      <c r="S1956" s="101"/>
      <c r="T1956" s="101"/>
      <c r="U1956" s="101"/>
      <c r="V1956" s="101"/>
      <c r="W1956" s="101"/>
      <c r="X1956" s="101"/>
      <c r="Y1956" s="101"/>
      <c r="Z1956" s="101"/>
      <c r="AA1956" s="101"/>
    </row>
    <row r="1957" customFormat="false" ht="15.75" hidden="false" customHeight="true" outlineLevel="0" collapsed="false">
      <c r="A1957" s="101"/>
      <c r="B1957" s="101" t="n">
        <v>17</v>
      </c>
      <c r="C1957" s="101" t="n">
        <v>86</v>
      </c>
      <c r="D1957" s="101" t="n">
        <v>69</v>
      </c>
      <c r="E1957" s="101" t="n">
        <v>155</v>
      </c>
      <c r="F1957" s="101" t="s">
        <v>290</v>
      </c>
      <c r="G1957" s="101" t="str">
        <f aca="false">E1957&amp;""&amp;F1957</f>
        <v>155Tm</v>
      </c>
      <c r="H1957" s="101" t="n">
        <v>-56625.836</v>
      </c>
      <c r="I1957" s="101" t="n">
        <v>10269.99</v>
      </c>
      <c r="J1957" s="101" t="n">
        <v>1309.88</v>
      </c>
      <c r="K1957" s="101" t="n">
        <v>18779.17</v>
      </c>
      <c r="L1957" s="101" t="n">
        <v>6191.49</v>
      </c>
      <c r="M1957" s="101" t="n">
        <v>-6123.149</v>
      </c>
      <c r="N1957" s="101" t="n">
        <v>-14075.75</v>
      </c>
      <c r="O1957" s="101" t="n">
        <v>4571.83</v>
      </c>
      <c r="P1957" s="101" t="n">
        <v>724.51</v>
      </c>
      <c r="Q1957" s="101" t="n">
        <v>-14765.03</v>
      </c>
      <c r="R1957" s="101"/>
      <c r="S1957" s="101"/>
      <c r="T1957" s="101"/>
      <c r="U1957" s="101"/>
      <c r="V1957" s="101"/>
      <c r="W1957" s="101"/>
      <c r="X1957" s="101"/>
      <c r="Y1957" s="101"/>
      <c r="Z1957" s="101"/>
      <c r="AA1957" s="101"/>
    </row>
    <row r="1958" customFormat="false" ht="15.75" hidden="false" customHeight="true" outlineLevel="0" collapsed="false">
      <c r="A1958" s="101"/>
      <c r="B1958" s="101" t="n">
        <v>15</v>
      </c>
      <c r="C1958" s="101" t="n">
        <v>85</v>
      </c>
      <c r="D1958" s="101" t="n">
        <v>70</v>
      </c>
      <c r="E1958" s="101" t="n">
        <v>155</v>
      </c>
      <c r="F1958" s="101" t="s">
        <v>291</v>
      </c>
      <c r="G1958" s="101" t="str">
        <f aca="false">E1958&amp;""&amp;F1958</f>
        <v>155Yb</v>
      </c>
      <c r="H1958" s="101" t="n">
        <v>-50502.687</v>
      </c>
      <c r="I1958" s="101" t="n">
        <v>8641.88</v>
      </c>
      <c r="J1958" s="101" t="n">
        <v>3364.49</v>
      </c>
      <c r="K1958" s="101" t="n">
        <v>19437.01</v>
      </c>
      <c r="L1958" s="101" t="n">
        <v>4608.45</v>
      </c>
      <c r="M1958" s="101" t="n">
        <v>-7952.6</v>
      </c>
      <c r="N1958" s="101" t="n">
        <v>-16140.01</v>
      </c>
      <c r="O1958" s="101" t="n">
        <v>5338.68</v>
      </c>
      <c r="P1958" s="101" t="n">
        <v>4813.27</v>
      </c>
      <c r="Q1958" s="101" t="n">
        <v>-18859.01</v>
      </c>
      <c r="R1958" s="101"/>
      <c r="S1958" s="101"/>
      <c r="T1958" s="101"/>
      <c r="U1958" s="101"/>
      <c r="V1958" s="101"/>
      <c r="W1958" s="101"/>
      <c r="X1958" s="101"/>
      <c r="Y1958" s="101"/>
      <c r="Z1958" s="101"/>
      <c r="AA1958" s="101"/>
    </row>
    <row r="1959" customFormat="false" ht="15.75" hidden="false" customHeight="true" outlineLevel="0" collapsed="false">
      <c r="A1959" s="101"/>
      <c r="B1959" s="101" t="n">
        <v>13</v>
      </c>
      <c r="C1959" s="101" t="n">
        <v>84</v>
      </c>
      <c r="D1959" s="101" t="n">
        <v>71</v>
      </c>
      <c r="E1959" s="101" t="n">
        <v>155</v>
      </c>
      <c r="F1959" s="101" t="s">
        <v>292</v>
      </c>
      <c r="G1959" s="101" t="str">
        <f aca="false">E1959&amp;""&amp;F1959</f>
        <v>155Lu</v>
      </c>
      <c r="H1959" s="101" t="n">
        <v>-42550.087</v>
      </c>
      <c r="I1959" s="101" t="n">
        <v>10906.01</v>
      </c>
      <c r="J1959" s="101" t="n">
        <v>-93.07</v>
      </c>
      <c r="K1959" s="101" t="n">
        <v>20269.58</v>
      </c>
      <c r="L1959" s="101" t="n">
        <v>3138.73</v>
      </c>
      <c r="M1959" s="101" t="n">
        <v>-8187.01</v>
      </c>
      <c r="N1959" s="101" t="n">
        <v>-18559.01</v>
      </c>
      <c r="O1959" s="101" t="n">
        <v>5802.71</v>
      </c>
      <c r="P1959" s="101" t="n">
        <v>4588.11</v>
      </c>
      <c r="Q1959" s="101" t="n">
        <v>-17889.01</v>
      </c>
      <c r="R1959" s="101"/>
      <c r="S1959" s="101"/>
      <c r="T1959" s="101"/>
      <c r="U1959" s="101"/>
      <c r="V1959" s="101"/>
      <c r="W1959" s="101"/>
      <c r="X1959" s="101"/>
      <c r="Y1959" s="101"/>
      <c r="Z1959" s="101"/>
      <c r="AA1959" s="101"/>
    </row>
    <row r="1960" customFormat="false" ht="15.75" hidden="false" customHeight="true" outlineLevel="0" collapsed="false">
      <c r="A1960" s="101"/>
      <c r="B1960" s="101" t="n">
        <v>11</v>
      </c>
      <c r="C1960" s="101" t="n">
        <v>83</v>
      </c>
      <c r="D1960" s="101" t="n">
        <v>72</v>
      </c>
      <c r="E1960" s="101" t="n">
        <v>155</v>
      </c>
      <c r="F1960" s="101" t="s">
        <v>293</v>
      </c>
      <c r="G1960" s="101" t="str">
        <f aca="false">E1960&amp;""&amp;F1960</f>
        <v>155Hf</v>
      </c>
      <c r="H1960" s="101" t="n">
        <v>-34363.01</v>
      </c>
      <c r="I1960" s="101" t="n">
        <v>9701.01</v>
      </c>
      <c r="J1960" s="101" t="n">
        <v>1937.01</v>
      </c>
      <c r="K1960" s="101" t="n">
        <v>23203.01</v>
      </c>
      <c r="L1960" s="101" t="n">
        <v>1733.01</v>
      </c>
      <c r="M1960" s="101" t="n">
        <v>-10372.01</v>
      </c>
      <c r="N1960" s="101"/>
      <c r="O1960" s="101" t="n">
        <v>4755.01</v>
      </c>
      <c r="P1960" s="101" t="n">
        <v>8280.01</v>
      </c>
      <c r="Q1960" s="101"/>
      <c r="R1960" s="101"/>
      <c r="S1960" s="101"/>
      <c r="T1960" s="101"/>
      <c r="U1960" s="101"/>
      <c r="V1960" s="101"/>
      <c r="W1960" s="101"/>
      <c r="X1960" s="101"/>
      <c r="Y1960" s="101"/>
      <c r="Z1960" s="101"/>
      <c r="AA1960" s="101"/>
    </row>
    <row r="1961" customFormat="false" ht="15.75" hidden="false" customHeight="true" outlineLevel="0" collapsed="false">
      <c r="A1961" s="101"/>
      <c r="B1961" s="101" t="n">
        <v>9</v>
      </c>
      <c r="C1961" s="101" t="n">
        <v>82</v>
      </c>
      <c r="D1961" s="101" t="n">
        <v>73</v>
      </c>
      <c r="E1961" s="101" t="n">
        <v>155</v>
      </c>
      <c r="F1961" s="101" t="s">
        <v>294</v>
      </c>
      <c r="G1961" s="101" t="str">
        <f aca="false">E1961&amp;""&amp;F1961</f>
        <v>155Ta</v>
      </c>
      <c r="H1961" s="101" t="n">
        <v>-23991.01</v>
      </c>
      <c r="I1961" s="101"/>
      <c r="J1961" s="101" t="n">
        <v>-1453</v>
      </c>
      <c r="K1961" s="101"/>
      <c r="L1961" s="101" t="n">
        <v>146.01</v>
      </c>
      <c r="M1961" s="101"/>
      <c r="N1961" s="101"/>
      <c r="O1961" s="101" t="n">
        <v>3693.01</v>
      </c>
      <c r="P1961" s="101" t="n">
        <v>8435.01</v>
      </c>
      <c r="Q1961" s="101"/>
      <c r="R1961" s="101"/>
      <c r="S1961" s="101"/>
      <c r="T1961" s="101"/>
      <c r="U1961" s="101"/>
      <c r="V1961" s="101"/>
      <c r="W1961" s="101"/>
      <c r="X1961" s="101"/>
      <c r="Y1961" s="101"/>
      <c r="Z1961" s="101"/>
      <c r="AA1961" s="101"/>
    </row>
    <row r="1962" customFormat="false" ht="15.75" hidden="false" customHeight="true" outlineLevel="0" collapsed="false">
      <c r="A1962" s="101"/>
      <c r="B1962" s="101" t="n">
        <v>40</v>
      </c>
      <c r="C1962" s="101" t="n">
        <v>98</v>
      </c>
      <c r="D1962" s="101" t="n">
        <v>58</v>
      </c>
      <c r="E1962" s="101" t="n">
        <v>156</v>
      </c>
      <c r="F1962" s="101" t="s">
        <v>279</v>
      </c>
      <c r="G1962" s="101" t="str">
        <f aca="false">E1962&amp;""&amp;F1962</f>
        <v>156Ce</v>
      </c>
      <c r="H1962" s="101" t="n">
        <v>-44870.01</v>
      </c>
      <c r="I1962" s="101" t="n">
        <v>5016.01</v>
      </c>
      <c r="J1962" s="101" t="n">
        <v>13977.01</v>
      </c>
      <c r="K1962" s="101" t="n">
        <v>8663.01</v>
      </c>
      <c r="L1962" s="101"/>
      <c r="M1962" s="101" t="n">
        <v>6697.01</v>
      </c>
      <c r="N1962" s="101" t="n">
        <v>15604.01</v>
      </c>
      <c r="O1962" s="101" t="n">
        <v>-5201.01</v>
      </c>
      <c r="P1962" s="101"/>
      <c r="Q1962" s="101" t="n">
        <v>2474.01</v>
      </c>
      <c r="R1962" s="101"/>
      <c r="S1962" s="101"/>
      <c r="T1962" s="101"/>
      <c r="U1962" s="101"/>
      <c r="V1962" s="101"/>
      <c r="W1962" s="101"/>
      <c r="X1962" s="101"/>
      <c r="Y1962" s="101"/>
      <c r="Z1962" s="101"/>
      <c r="AA1962" s="101"/>
    </row>
    <row r="1963" customFormat="false" ht="15.75" hidden="false" customHeight="true" outlineLevel="0" collapsed="false">
      <c r="A1963" s="101"/>
      <c r="B1963" s="101" t="n">
        <v>38</v>
      </c>
      <c r="C1963" s="101" t="n">
        <v>97</v>
      </c>
      <c r="D1963" s="101" t="n">
        <v>59</v>
      </c>
      <c r="E1963" s="101" t="n">
        <v>156</v>
      </c>
      <c r="F1963" s="101" t="s">
        <v>280</v>
      </c>
      <c r="G1963" s="101" t="str">
        <f aca="false">E1963&amp;""&amp;F1963</f>
        <v>156Pr</v>
      </c>
      <c r="H1963" s="101" t="n">
        <v>-51568.01</v>
      </c>
      <c r="I1963" s="101" t="n">
        <v>4224.01</v>
      </c>
      <c r="J1963" s="101" t="n">
        <v>10931.01</v>
      </c>
      <c r="K1963" s="101" t="n">
        <v>9516.01</v>
      </c>
      <c r="L1963" s="101" t="n">
        <v>24387.01</v>
      </c>
      <c r="M1963" s="101" t="n">
        <v>8906.01</v>
      </c>
      <c r="N1963" s="101" t="n">
        <v>12596.01</v>
      </c>
      <c r="O1963" s="101" t="n">
        <v>-4456.01</v>
      </c>
      <c r="P1963" s="101" t="n">
        <v>-20675.01</v>
      </c>
      <c r="Q1963" s="101" t="n">
        <v>2645.01</v>
      </c>
      <c r="R1963" s="101"/>
      <c r="S1963" s="101"/>
      <c r="T1963" s="101"/>
      <c r="U1963" s="101"/>
      <c r="V1963" s="101"/>
      <c r="W1963" s="101"/>
      <c r="X1963" s="101"/>
      <c r="Y1963" s="101"/>
      <c r="Z1963" s="101"/>
      <c r="AA1963" s="101"/>
    </row>
    <row r="1964" customFormat="false" ht="15.75" hidden="false" customHeight="true" outlineLevel="0" collapsed="false">
      <c r="A1964" s="101"/>
      <c r="B1964" s="101" t="n">
        <v>36</v>
      </c>
      <c r="C1964" s="101" t="n">
        <v>96</v>
      </c>
      <c r="D1964" s="101" t="n">
        <v>60</v>
      </c>
      <c r="E1964" s="101" t="n">
        <v>156</v>
      </c>
      <c r="F1964" s="101" t="s">
        <v>281</v>
      </c>
      <c r="G1964" s="101" t="str">
        <f aca="false">E1964&amp;""&amp;F1964</f>
        <v>156Nd</v>
      </c>
      <c r="H1964" s="101" t="n">
        <v>-60473.62</v>
      </c>
      <c r="I1964" s="101" t="n">
        <v>6261.24</v>
      </c>
      <c r="J1964" s="101" t="n">
        <v>12347.34</v>
      </c>
      <c r="K1964" s="101" t="n">
        <v>10931.86</v>
      </c>
      <c r="L1964" s="101" t="n">
        <v>22702.01</v>
      </c>
      <c r="M1964" s="101" t="n">
        <v>3690</v>
      </c>
      <c r="N1964" s="101" t="n">
        <v>8889.09</v>
      </c>
      <c r="O1964" s="101" t="n">
        <v>-3842.01</v>
      </c>
      <c r="P1964" s="101" t="n">
        <v>-19837.01</v>
      </c>
      <c r="Q1964" s="101" t="n">
        <v>-1605.03</v>
      </c>
      <c r="R1964" s="101"/>
      <c r="S1964" s="101"/>
      <c r="T1964" s="101"/>
      <c r="U1964" s="101"/>
      <c r="V1964" s="101"/>
      <c r="W1964" s="101"/>
      <c r="X1964" s="101"/>
      <c r="Y1964" s="101"/>
      <c r="Z1964" s="101"/>
      <c r="AA1964" s="101"/>
    </row>
    <row r="1965" customFormat="false" ht="15.75" hidden="false" customHeight="true" outlineLevel="0" collapsed="false">
      <c r="A1965" s="101"/>
      <c r="B1965" s="101" t="n">
        <v>34</v>
      </c>
      <c r="C1965" s="101" t="n">
        <v>95</v>
      </c>
      <c r="D1965" s="101" t="n">
        <v>61</v>
      </c>
      <c r="E1965" s="101" t="n">
        <v>156</v>
      </c>
      <c r="F1965" s="101" t="s">
        <v>282</v>
      </c>
      <c r="G1965" s="101" t="str">
        <f aca="false">E1965&amp;""&amp;F1965</f>
        <v>156Pm</v>
      </c>
      <c r="H1965" s="101" t="n">
        <v>-64163.62</v>
      </c>
      <c r="I1965" s="101" t="n">
        <v>5295.03</v>
      </c>
      <c r="J1965" s="101" t="n">
        <v>9168.89</v>
      </c>
      <c r="K1965" s="101" t="n">
        <v>11814.93</v>
      </c>
      <c r="L1965" s="101" t="n">
        <v>20547.16</v>
      </c>
      <c r="M1965" s="101" t="n">
        <v>5199.086</v>
      </c>
      <c r="N1965" s="101" t="n">
        <v>5921.53</v>
      </c>
      <c r="O1965" s="101" t="n">
        <v>-2830.47</v>
      </c>
      <c r="P1965" s="101" t="n">
        <v>-16037.34</v>
      </c>
      <c r="Q1965" s="101" t="n">
        <v>-2044.77</v>
      </c>
      <c r="R1965" s="101"/>
      <c r="S1965" s="101"/>
      <c r="T1965" s="101"/>
      <c r="U1965" s="101"/>
      <c r="V1965" s="101"/>
      <c r="W1965" s="101"/>
      <c r="X1965" s="101"/>
      <c r="Y1965" s="101"/>
      <c r="Z1965" s="101"/>
      <c r="AA1965" s="101"/>
    </row>
    <row r="1966" customFormat="false" ht="15.75" hidden="false" customHeight="true" outlineLevel="0" collapsed="false">
      <c r="A1966" s="101"/>
      <c r="B1966" s="101" t="n">
        <v>32</v>
      </c>
      <c r="C1966" s="101" t="n">
        <v>94</v>
      </c>
      <c r="D1966" s="101" t="n">
        <v>62</v>
      </c>
      <c r="E1966" s="101" t="n">
        <v>156</v>
      </c>
      <c r="F1966" s="101" t="s">
        <v>283</v>
      </c>
      <c r="G1966" s="101" t="str">
        <f aca="false">E1966&amp;""&amp;F1966</f>
        <v>156Sm</v>
      </c>
      <c r="H1966" s="101" t="n">
        <v>-69362.706</v>
      </c>
      <c r="I1966" s="101" t="n">
        <v>7243.85</v>
      </c>
      <c r="J1966" s="101" t="n">
        <v>9711.77</v>
      </c>
      <c r="K1966" s="101" t="n">
        <v>13050.81</v>
      </c>
      <c r="L1966" s="101" t="n">
        <v>18256.25</v>
      </c>
      <c r="M1966" s="101" t="n">
        <v>722.442</v>
      </c>
      <c r="N1966" s="101" t="n">
        <v>3171.58</v>
      </c>
      <c r="O1966" s="101" t="n">
        <v>-1638.87</v>
      </c>
      <c r="P1966" s="101" t="n">
        <v>-14367.97</v>
      </c>
      <c r="Q1966" s="101" t="n">
        <v>-5616.87</v>
      </c>
      <c r="R1966" s="101"/>
      <c r="S1966" s="101"/>
      <c r="T1966" s="101"/>
      <c r="U1966" s="101"/>
      <c r="V1966" s="101"/>
      <c r="W1966" s="101"/>
      <c r="X1966" s="101"/>
      <c r="Y1966" s="101"/>
      <c r="Z1966" s="101"/>
      <c r="AA1966" s="101"/>
    </row>
    <row r="1967" customFormat="false" ht="15.75" hidden="false" customHeight="true" outlineLevel="0" collapsed="false">
      <c r="A1967" s="101"/>
      <c r="B1967" s="101" t="n">
        <v>30</v>
      </c>
      <c r="C1967" s="101" t="n">
        <v>93</v>
      </c>
      <c r="D1967" s="101" t="n">
        <v>63</v>
      </c>
      <c r="E1967" s="101" t="n">
        <v>156</v>
      </c>
      <c r="F1967" s="101" t="s">
        <v>284</v>
      </c>
      <c r="G1967" s="101" t="str">
        <f aca="false">E1967&amp;""&amp;F1967</f>
        <v>156Eu</v>
      </c>
      <c r="H1967" s="101" t="n">
        <v>-70085.148</v>
      </c>
      <c r="I1967" s="101" t="n">
        <v>6339.31</v>
      </c>
      <c r="J1967" s="101" t="n">
        <v>7183.95</v>
      </c>
      <c r="K1967" s="101" t="n">
        <v>14490.6</v>
      </c>
      <c r="L1967" s="101" t="n">
        <v>16171.76</v>
      </c>
      <c r="M1967" s="101" t="n">
        <v>2449.134</v>
      </c>
      <c r="N1967" s="101" t="n">
        <v>4.95</v>
      </c>
      <c r="O1967" s="101" t="n">
        <v>-1256.53</v>
      </c>
      <c r="P1967" s="101" t="n">
        <v>-10434.21</v>
      </c>
      <c r="Q1967" s="101" t="n">
        <v>-6087.21</v>
      </c>
      <c r="R1967" s="101"/>
      <c r="S1967" s="101"/>
      <c r="T1967" s="101"/>
      <c r="U1967" s="101"/>
      <c r="V1967" s="101"/>
      <c r="W1967" s="101"/>
      <c r="X1967" s="101"/>
      <c r="Y1967" s="101"/>
      <c r="Z1967" s="101"/>
      <c r="AA1967" s="101"/>
    </row>
    <row r="1968" customFormat="false" ht="15.75" hidden="false" customHeight="true" outlineLevel="0" collapsed="false">
      <c r="A1968" s="101"/>
      <c r="B1968" s="101" t="n">
        <v>28</v>
      </c>
      <c r="C1968" s="101" t="n">
        <v>92</v>
      </c>
      <c r="D1968" s="101" t="n">
        <v>64</v>
      </c>
      <c r="E1968" s="101" t="n">
        <v>156</v>
      </c>
      <c r="F1968" s="101" t="s">
        <v>285</v>
      </c>
      <c r="G1968" s="101" t="str">
        <f aca="false">E1968&amp;""&amp;F1968</f>
        <v>156Gd</v>
      </c>
      <c r="H1968" s="101" t="n">
        <v>-72534.282</v>
      </c>
      <c r="I1968" s="101" t="n">
        <v>8536.35</v>
      </c>
      <c r="J1968" s="101" t="n">
        <v>8006.1</v>
      </c>
      <c r="K1968" s="101" t="n">
        <v>14971.58</v>
      </c>
      <c r="L1968" s="101" t="n">
        <v>14657.7</v>
      </c>
      <c r="M1968" s="101" t="n">
        <v>-2444.184</v>
      </c>
      <c r="N1968" s="101" t="n">
        <v>-2005.95</v>
      </c>
      <c r="O1968" s="101" t="n">
        <v>-197.23</v>
      </c>
      <c r="P1968" s="101" t="n">
        <v>-9633.08</v>
      </c>
      <c r="Q1968" s="101" t="n">
        <v>-9356.13</v>
      </c>
      <c r="R1968" s="101"/>
      <c r="S1968" s="101"/>
      <c r="T1968" s="101"/>
      <c r="U1968" s="101"/>
      <c r="V1968" s="101"/>
      <c r="W1968" s="101"/>
      <c r="X1968" s="101"/>
      <c r="Y1968" s="101"/>
      <c r="Z1968" s="101"/>
      <c r="AA1968" s="101"/>
    </row>
    <row r="1969" customFormat="false" ht="15.75" hidden="false" customHeight="true" outlineLevel="0" collapsed="false">
      <c r="A1969" s="101"/>
      <c r="B1969" s="101" t="n">
        <v>26</v>
      </c>
      <c r="C1969" s="101" t="n">
        <v>91</v>
      </c>
      <c r="D1969" s="101" t="n">
        <v>65</v>
      </c>
      <c r="E1969" s="101" t="n">
        <v>156</v>
      </c>
      <c r="F1969" s="101" t="s">
        <v>286</v>
      </c>
      <c r="G1969" s="101" t="str">
        <f aca="false">E1969&amp;""&amp;F1969</f>
        <v>156Tb</v>
      </c>
      <c r="H1969" s="101" t="n">
        <v>-70090.097</v>
      </c>
      <c r="I1969" s="101" t="n">
        <v>6911.95</v>
      </c>
      <c r="J1969" s="101" t="n">
        <v>5309.82</v>
      </c>
      <c r="K1969" s="101" t="n">
        <v>16077.04</v>
      </c>
      <c r="L1969" s="101" t="n">
        <v>12930.86</v>
      </c>
      <c r="M1969" s="101" t="n">
        <v>438.238</v>
      </c>
      <c r="N1969" s="101" t="n">
        <v>-4611.76</v>
      </c>
      <c r="O1969" s="101" t="n">
        <v>372.36</v>
      </c>
      <c r="P1969" s="101" t="n">
        <v>-5561.91</v>
      </c>
      <c r="Q1969" s="101" t="n">
        <v>-9006.45</v>
      </c>
      <c r="R1969" s="101"/>
      <c r="S1969" s="101"/>
      <c r="T1969" s="101"/>
      <c r="U1969" s="101"/>
      <c r="V1969" s="101"/>
      <c r="W1969" s="101"/>
      <c r="X1969" s="101"/>
      <c r="Y1969" s="101"/>
      <c r="Z1969" s="101"/>
      <c r="AA1969" s="101"/>
    </row>
    <row r="1970" customFormat="false" ht="15.75" hidden="false" customHeight="true" outlineLevel="0" collapsed="false">
      <c r="A1970" s="101"/>
      <c r="B1970" s="101" t="n">
        <v>24</v>
      </c>
      <c r="C1970" s="101" t="n">
        <v>90</v>
      </c>
      <c r="D1970" s="101" t="n">
        <v>66</v>
      </c>
      <c r="E1970" s="101" t="n">
        <v>156</v>
      </c>
      <c r="F1970" s="101" t="s">
        <v>287</v>
      </c>
      <c r="G1970" s="101" t="str">
        <f aca="false">E1970&amp;""&amp;F1970</f>
        <v>156Dy</v>
      </c>
      <c r="H1970" s="101" t="n">
        <v>-70528.335</v>
      </c>
      <c r="I1970" s="101" t="n">
        <v>9444.69</v>
      </c>
      <c r="J1970" s="101" t="n">
        <v>6567.84</v>
      </c>
      <c r="K1970" s="101" t="n">
        <v>16277.29</v>
      </c>
      <c r="L1970" s="101" t="n">
        <v>11400.94</v>
      </c>
      <c r="M1970" s="101" t="n">
        <v>-5050</v>
      </c>
      <c r="N1970" s="101" t="n">
        <v>-6317.95</v>
      </c>
      <c r="O1970" s="101" t="n">
        <v>1753.04</v>
      </c>
      <c r="P1970" s="101" t="n">
        <v>-5748.06</v>
      </c>
      <c r="Q1970" s="101" t="n">
        <v>-12560.5</v>
      </c>
      <c r="R1970" s="101"/>
      <c r="S1970" s="101"/>
      <c r="T1970" s="101"/>
      <c r="U1970" s="101"/>
      <c r="V1970" s="101"/>
      <c r="W1970" s="101"/>
      <c r="X1970" s="101"/>
      <c r="Y1970" s="101"/>
      <c r="Z1970" s="101"/>
      <c r="AA1970" s="101"/>
    </row>
    <row r="1971" customFormat="false" ht="15.75" hidden="false" customHeight="true" outlineLevel="0" collapsed="false">
      <c r="A1971" s="101"/>
      <c r="B1971" s="101" t="n">
        <v>22</v>
      </c>
      <c r="C1971" s="101" t="n">
        <v>89</v>
      </c>
      <c r="D1971" s="101" t="n">
        <v>67</v>
      </c>
      <c r="E1971" s="101" t="n">
        <v>156</v>
      </c>
      <c r="F1971" s="101" t="s">
        <v>288</v>
      </c>
      <c r="G1971" s="101" t="str">
        <f aca="false">E1971&amp;""&amp;F1971</f>
        <v>156Ho</v>
      </c>
      <c r="H1971" s="101" t="n">
        <v>-65478.335</v>
      </c>
      <c r="I1971" s="101" t="n">
        <v>7510.5</v>
      </c>
      <c r="J1971" s="101" t="n">
        <v>3612.34</v>
      </c>
      <c r="K1971" s="101" t="n">
        <v>16981.65</v>
      </c>
      <c r="L1971" s="101" t="n">
        <v>9900.59</v>
      </c>
      <c r="M1971" s="101" t="n">
        <v>-1267.951</v>
      </c>
      <c r="N1971" s="101" t="n">
        <v>-8649.35</v>
      </c>
      <c r="O1971" s="101" t="n">
        <v>2813.04</v>
      </c>
      <c r="P1971" s="101" t="n">
        <v>-1517.84</v>
      </c>
      <c r="Q1971" s="101" t="n">
        <v>-11340.67</v>
      </c>
      <c r="R1971" s="101"/>
      <c r="S1971" s="101"/>
      <c r="T1971" s="101"/>
      <c r="U1971" s="101"/>
      <c r="V1971" s="101"/>
      <c r="W1971" s="101"/>
      <c r="X1971" s="101"/>
      <c r="Y1971" s="101"/>
      <c r="Z1971" s="101"/>
      <c r="AA1971" s="101"/>
    </row>
    <row r="1972" customFormat="false" ht="15.75" hidden="false" customHeight="true" outlineLevel="0" collapsed="false">
      <c r="A1972" s="101"/>
      <c r="B1972" s="101" t="n">
        <v>20</v>
      </c>
      <c r="C1972" s="101" t="n">
        <v>88</v>
      </c>
      <c r="D1972" s="101" t="n">
        <v>68</v>
      </c>
      <c r="E1972" s="101" t="n">
        <v>156</v>
      </c>
      <c r="F1972" s="101" t="s">
        <v>289</v>
      </c>
      <c r="G1972" s="101" t="str">
        <f aca="false">E1972&amp;""&amp;F1972</f>
        <v>156Er</v>
      </c>
      <c r="H1972" s="101" t="n">
        <v>-64210.384</v>
      </c>
      <c r="I1972" s="101" t="n">
        <v>10072.72</v>
      </c>
      <c r="J1972" s="101" t="n">
        <v>5460.2</v>
      </c>
      <c r="K1972" s="101" t="n">
        <v>17748.09</v>
      </c>
      <c r="L1972" s="101" t="n">
        <v>8394.65</v>
      </c>
      <c r="M1972" s="101" t="n">
        <v>-7381.401</v>
      </c>
      <c r="N1972" s="101" t="n">
        <v>-10951.93</v>
      </c>
      <c r="O1972" s="101" t="n">
        <v>3482.64</v>
      </c>
      <c r="P1972" s="101" t="n">
        <v>-2344.39</v>
      </c>
      <c r="Q1972" s="101" t="n">
        <v>-15655.86</v>
      </c>
      <c r="R1972" s="101"/>
      <c r="S1972" s="101"/>
      <c r="T1972" s="101"/>
      <c r="U1972" s="101"/>
      <c r="V1972" s="101"/>
      <c r="W1972" s="101"/>
      <c r="X1972" s="101"/>
      <c r="Y1972" s="101"/>
      <c r="Z1972" s="101"/>
      <c r="AA1972" s="101"/>
    </row>
    <row r="1973" customFormat="false" ht="15.75" hidden="false" customHeight="true" outlineLevel="0" collapsed="false">
      <c r="A1973" s="101"/>
      <c r="B1973" s="101" t="n">
        <v>18</v>
      </c>
      <c r="C1973" s="101" t="n">
        <v>87</v>
      </c>
      <c r="D1973" s="101" t="n">
        <v>69</v>
      </c>
      <c r="E1973" s="101" t="n">
        <v>156</v>
      </c>
      <c r="F1973" s="101" t="s">
        <v>290</v>
      </c>
      <c r="G1973" s="101" t="str">
        <f aca="false">E1973&amp;""&amp;F1973</f>
        <v>156Tm</v>
      </c>
      <c r="H1973" s="101" t="n">
        <v>-56828.983</v>
      </c>
      <c r="I1973" s="101" t="n">
        <v>8274.46</v>
      </c>
      <c r="J1973" s="101" t="n">
        <v>1908.98</v>
      </c>
      <c r="K1973" s="101" t="n">
        <v>18544.45</v>
      </c>
      <c r="L1973" s="101" t="n">
        <v>6767.61</v>
      </c>
      <c r="M1973" s="101" t="n">
        <v>-3570.533</v>
      </c>
      <c r="N1973" s="101" t="n">
        <v>-13079.06</v>
      </c>
      <c r="O1973" s="101" t="n">
        <v>4345.14</v>
      </c>
      <c r="P1973" s="101" t="n">
        <v>1921.2</v>
      </c>
      <c r="Q1973" s="101" t="n">
        <v>-14397.61</v>
      </c>
      <c r="R1973" s="101"/>
      <c r="S1973" s="101"/>
      <c r="T1973" s="101"/>
      <c r="U1973" s="101"/>
      <c r="V1973" s="101"/>
      <c r="W1973" s="101"/>
      <c r="X1973" s="101"/>
      <c r="Y1973" s="101"/>
      <c r="Z1973" s="101"/>
      <c r="AA1973" s="101"/>
    </row>
    <row r="1974" customFormat="false" ht="15.75" hidden="false" customHeight="true" outlineLevel="0" collapsed="false">
      <c r="A1974" s="101"/>
      <c r="B1974" s="101" t="n">
        <v>16</v>
      </c>
      <c r="C1974" s="101" t="n">
        <v>86</v>
      </c>
      <c r="D1974" s="101" t="n">
        <v>70</v>
      </c>
      <c r="E1974" s="101" t="n">
        <v>156</v>
      </c>
      <c r="F1974" s="101" t="s">
        <v>291</v>
      </c>
      <c r="G1974" s="101" t="str">
        <f aca="false">E1974&amp;""&amp;F1974</f>
        <v>156Yb</v>
      </c>
      <c r="H1974" s="101" t="n">
        <v>-53258.45</v>
      </c>
      <c r="I1974" s="101" t="n">
        <v>10827.08</v>
      </c>
      <c r="J1974" s="101" t="n">
        <v>3921.58</v>
      </c>
      <c r="K1974" s="101" t="n">
        <v>19468.96</v>
      </c>
      <c r="L1974" s="101" t="n">
        <v>5231.46</v>
      </c>
      <c r="M1974" s="101" t="n">
        <v>-9508.527</v>
      </c>
      <c r="N1974" s="101" t="n">
        <v>-15391.17</v>
      </c>
      <c r="O1974" s="101" t="n">
        <v>4810.57</v>
      </c>
      <c r="P1974" s="101" t="n">
        <v>1661.56</v>
      </c>
      <c r="Q1974" s="101" t="n">
        <v>-18779.68</v>
      </c>
      <c r="R1974" s="101"/>
      <c r="S1974" s="101"/>
      <c r="T1974" s="101"/>
      <c r="U1974" s="101"/>
      <c r="V1974" s="101"/>
      <c r="W1974" s="101"/>
      <c r="X1974" s="101"/>
      <c r="Y1974" s="101"/>
      <c r="Z1974" s="101"/>
      <c r="AA1974" s="101"/>
    </row>
    <row r="1975" customFormat="false" ht="15.75" hidden="false" customHeight="true" outlineLevel="0" collapsed="false">
      <c r="A1975" s="101"/>
      <c r="B1975" s="101" t="n">
        <v>14</v>
      </c>
      <c r="C1975" s="101" t="n">
        <v>85</v>
      </c>
      <c r="D1975" s="101" t="n">
        <v>71</v>
      </c>
      <c r="E1975" s="101" t="n">
        <v>156</v>
      </c>
      <c r="F1975" s="101" t="s">
        <v>292</v>
      </c>
      <c r="G1975" s="101" t="str">
        <f aca="false">E1975&amp;""&amp;F1975</f>
        <v>156Lu</v>
      </c>
      <c r="H1975" s="101" t="n">
        <v>-43749.924</v>
      </c>
      <c r="I1975" s="101" t="n">
        <v>9271.15</v>
      </c>
      <c r="J1975" s="101" t="n">
        <v>536.21</v>
      </c>
      <c r="K1975" s="101" t="n">
        <v>20178.01</v>
      </c>
      <c r="L1975" s="101" t="n">
        <v>3900.7</v>
      </c>
      <c r="M1975" s="101" t="n">
        <v>-5882.648</v>
      </c>
      <c r="N1975" s="101" t="n">
        <v>-17696.01</v>
      </c>
      <c r="O1975" s="101" t="n">
        <v>5595.73</v>
      </c>
      <c r="P1975" s="101" t="n">
        <v>5586.94</v>
      </c>
      <c r="Q1975" s="101" t="n">
        <v>-17458.01</v>
      </c>
      <c r="R1975" s="101"/>
      <c r="S1975" s="101"/>
      <c r="T1975" s="101"/>
      <c r="U1975" s="101"/>
      <c r="V1975" s="101"/>
      <c r="W1975" s="101"/>
      <c r="X1975" s="101"/>
      <c r="Y1975" s="101"/>
      <c r="Z1975" s="101"/>
      <c r="AA1975" s="101"/>
    </row>
    <row r="1976" customFormat="false" ht="15.75" hidden="false" customHeight="true" outlineLevel="0" collapsed="false">
      <c r="A1976" s="101"/>
      <c r="B1976" s="101" t="n">
        <v>12</v>
      </c>
      <c r="C1976" s="101" t="n">
        <v>84</v>
      </c>
      <c r="D1976" s="101" t="n">
        <v>72</v>
      </c>
      <c r="E1976" s="101" t="n">
        <v>156</v>
      </c>
      <c r="F1976" s="101" t="s">
        <v>293</v>
      </c>
      <c r="G1976" s="101" t="str">
        <f aca="false">E1976&amp;""&amp;F1976</f>
        <v>156Hf</v>
      </c>
      <c r="H1976" s="101" t="n">
        <v>-37867.276</v>
      </c>
      <c r="I1976" s="101" t="n">
        <v>11576.01</v>
      </c>
      <c r="J1976" s="101" t="n">
        <v>2606.16</v>
      </c>
      <c r="K1976" s="101" t="n">
        <v>21277.01</v>
      </c>
      <c r="L1976" s="101" t="n">
        <v>2513.09</v>
      </c>
      <c r="M1976" s="101" t="n">
        <v>-11813.01</v>
      </c>
      <c r="N1976" s="101"/>
      <c r="O1976" s="101" t="n">
        <v>6028.49</v>
      </c>
      <c r="P1976" s="101" t="n">
        <v>5346.44</v>
      </c>
      <c r="Q1976" s="101" t="n">
        <v>-21948.01</v>
      </c>
      <c r="R1976" s="101"/>
      <c r="S1976" s="101"/>
      <c r="T1976" s="101"/>
      <c r="U1976" s="101"/>
      <c r="V1976" s="101"/>
      <c r="W1976" s="101"/>
      <c r="X1976" s="101"/>
      <c r="Y1976" s="101"/>
      <c r="Z1976" s="101"/>
      <c r="AA1976" s="101"/>
    </row>
    <row r="1977" customFormat="false" ht="15.75" hidden="false" customHeight="true" outlineLevel="0" collapsed="false">
      <c r="A1977" s="101"/>
      <c r="B1977" s="101" t="n">
        <v>10</v>
      </c>
      <c r="C1977" s="101" t="n">
        <v>83</v>
      </c>
      <c r="D1977" s="101" t="n">
        <v>73</v>
      </c>
      <c r="E1977" s="101" t="n">
        <v>156</v>
      </c>
      <c r="F1977" s="101" t="s">
        <v>294</v>
      </c>
      <c r="G1977" s="101" t="str">
        <f aca="false">E1977&amp;""&amp;F1977</f>
        <v>156Ta</v>
      </c>
      <c r="H1977" s="101" t="n">
        <v>-26054.01</v>
      </c>
      <c r="I1977" s="101" t="n">
        <v>10135.01</v>
      </c>
      <c r="J1977" s="101" t="n">
        <v>-1019.8</v>
      </c>
      <c r="K1977" s="101"/>
      <c r="L1977" s="101" t="n">
        <v>917.01</v>
      </c>
      <c r="M1977" s="101"/>
      <c r="N1977" s="101"/>
      <c r="O1977" s="101" t="n">
        <v>4943.01</v>
      </c>
      <c r="P1977" s="101" t="n">
        <v>9207.01</v>
      </c>
      <c r="Q1977" s="101"/>
      <c r="R1977" s="101"/>
      <c r="S1977" s="101"/>
      <c r="T1977" s="101"/>
      <c r="U1977" s="101"/>
      <c r="V1977" s="101"/>
      <c r="W1977" s="101"/>
      <c r="X1977" s="101"/>
      <c r="Y1977" s="101"/>
      <c r="Z1977" s="101"/>
      <c r="AA1977" s="101"/>
    </row>
    <row r="1978" customFormat="false" ht="15.75" hidden="false" customHeight="true" outlineLevel="0" collapsed="false">
      <c r="A1978" s="101"/>
      <c r="B1978" s="101" t="n">
        <v>41</v>
      </c>
      <c r="C1978" s="101" t="n">
        <v>99</v>
      </c>
      <c r="D1978" s="101" t="n">
        <v>58</v>
      </c>
      <c r="E1978" s="101" t="n">
        <v>157</v>
      </c>
      <c r="F1978" s="101" t="s">
        <v>279</v>
      </c>
      <c r="G1978" s="101" t="str">
        <f aca="false">E1978&amp;""&amp;F1978</f>
        <v>157Ce</v>
      </c>
      <c r="H1978" s="101" t="n">
        <v>-40008.01</v>
      </c>
      <c r="I1978" s="101" t="n">
        <v>3209.01</v>
      </c>
      <c r="J1978" s="101"/>
      <c r="K1978" s="101" t="n">
        <v>8225.01</v>
      </c>
      <c r="L1978" s="101"/>
      <c r="M1978" s="101" t="n">
        <v>8532.01</v>
      </c>
      <c r="N1978" s="101" t="n">
        <v>16454.01</v>
      </c>
      <c r="O1978" s="101" t="n">
        <v>-5508.01</v>
      </c>
      <c r="P1978" s="101"/>
      <c r="Q1978" s="101" t="n">
        <v>3489.01</v>
      </c>
      <c r="R1978" s="101"/>
      <c r="S1978" s="101"/>
      <c r="T1978" s="101"/>
      <c r="U1978" s="101"/>
      <c r="V1978" s="101"/>
      <c r="W1978" s="101"/>
      <c r="X1978" s="101"/>
      <c r="Y1978" s="101"/>
      <c r="Z1978" s="101"/>
      <c r="AA1978" s="101"/>
    </row>
    <row r="1979" customFormat="false" ht="15.75" hidden="false" customHeight="true" outlineLevel="0" collapsed="false">
      <c r="A1979" s="101"/>
      <c r="B1979" s="101" t="n">
        <v>39</v>
      </c>
      <c r="C1979" s="101" t="n">
        <v>98</v>
      </c>
      <c r="D1979" s="101" t="n">
        <v>59</v>
      </c>
      <c r="E1979" s="101" t="n">
        <v>157</v>
      </c>
      <c r="F1979" s="101" t="s">
        <v>280</v>
      </c>
      <c r="G1979" s="101" t="str">
        <f aca="false">E1979&amp;""&amp;F1979</f>
        <v>157Pr</v>
      </c>
      <c r="H1979" s="101" t="n">
        <v>-48540.01</v>
      </c>
      <c r="I1979" s="101" t="n">
        <v>5044.01</v>
      </c>
      <c r="J1979" s="101" t="n">
        <v>10959.01</v>
      </c>
      <c r="K1979" s="101" t="n">
        <v>9268.01</v>
      </c>
      <c r="L1979" s="101" t="n">
        <v>24936.01</v>
      </c>
      <c r="M1979" s="101" t="n">
        <v>7921.01</v>
      </c>
      <c r="N1979" s="101" t="n">
        <v>13757.01</v>
      </c>
      <c r="O1979" s="101" t="n">
        <v>-4726.01</v>
      </c>
      <c r="P1979" s="101"/>
      <c r="Q1979" s="101" t="n">
        <v>3862.01</v>
      </c>
      <c r="R1979" s="101"/>
      <c r="S1979" s="101"/>
      <c r="T1979" s="101"/>
      <c r="U1979" s="101"/>
      <c r="V1979" s="101"/>
      <c r="W1979" s="101"/>
      <c r="X1979" s="101"/>
      <c r="Y1979" s="101"/>
      <c r="Z1979" s="101"/>
      <c r="AA1979" s="101"/>
    </row>
    <row r="1980" customFormat="false" ht="15.75" hidden="false" customHeight="true" outlineLevel="0" collapsed="false">
      <c r="A1980" s="101"/>
      <c r="B1980" s="101" t="n">
        <v>37</v>
      </c>
      <c r="C1980" s="101" t="n">
        <v>97</v>
      </c>
      <c r="D1980" s="101" t="n">
        <v>60</v>
      </c>
      <c r="E1980" s="101" t="n">
        <v>157</v>
      </c>
      <c r="F1980" s="101" t="s">
        <v>281</v>
      </c>
      <c r="G1980" s="101" t="str">
        <f aca="false">E1980&amp;""&amp;F1980</f>
        <v>157Nd</v>
      </c>
      <c r="H1980" s="101" t="n">
        <v>-56461.52</v>
      </c>
      <c r="I1980" s="101" t="n">
        <v>4059.22</v>
      </c>
      <c r="J1980" s="101" t="n">
        <v>12183.01</v>
      </c>
      <c r="K1980" s="101" t="n">
        <v>10320.45</v>
      </c>
      <c r="L1980" s="101" t="n">
        <v>23114.01</v>
      </c>
      <c r="M1980" s="101" t="n">
        <v>5835.5</v>
      </c>
      <c r="N1980" s="101" t="n">
        <v>10216.03</v>
      </c>
      <c r="O1980" s="101" t="n">
        <v>-3863.01</v>
      </c>
      <c r="P1980" s="101" t="n">
        <v>-18880.01</v>
      </c>
      <c r="Q1980" s="101" t="n">
        <v>-369.22</v>
      </c>
      <c r="R1980" s="101"/>
      <c r="S1980" s="101"/>
      <c r="T1980" s="101"/>
      <c r="U1980" s="101"/>
      <c r="V1980" s="101"/>
      <c r="W1980" s="101"/>
      <c r="X1980" s="101"/>
      <c r="Y1980" s="101"/>
      <c r="Z1980" s="101"/>
      <c r="AA1980" s="101"/>
    </row>
    <row r="1981" customFormat="false" ht="15.75" hidden="false" customHeight="true" outlineLevel="0" collapsed="false">
      <c r="A1981" s="101"/>
      <c r="B1981" s="101" t="n">
        <v>35</v>
      </c>
      <c r="C1981" s="101" t="n">
        <v>96</v>
      </c>
      <c r="D1981" s="101" t="n">
        <v>61</v>
      </c>
      <c r="E1981" s="101" t="n">
        <v>157</v>
      </c>
      <c r="F1981" s="101" t="s">
        <v>282</v>
      </c>
      <c r="G1981" s="101" t="str">
        <f aca="false">E1981&amp;""&amp;F1981</f>
        <v>157Pm</v>
      </c>
      <c r="H1981" s="101" t="n">
        <v>-62297.021</v>
      </c>
      <c r="I1981" s="101" t="n">
        <v>6204.72</v>
      </c>
      <c r="J1981" s="101" t="n">
        <v>9112.37</v>
      </c>
      <c r="K1981" s="101" t="n">
        <v>11499.75</v>
      </c>
      <c r="L1981" s="101" t="n">
        <v>21459.71</v>
      </c>
      <c r="M1981" s="101" t="n">
        <v>4380.533</v>
      </c>
      <c r="N1981" s="101" t="n">
        <v>7161.28</v>
      </c>
      <c r="O1981" s="101" t="n">
        <v>-3153.48</v>
      </c>
      <c r="P1981" s="101" t="n">
        <v>-18018.01</v>
      </c>
      <c r="Q1981" s="101" t="n">
        <v>-1005.63</v>
      </c>
      <c r="R1981" s="101"/>
      <c r="S1981" s="101"/>
      <c r="T1981" s="101"/>
      <c r="U1981" s="101"/>
      <c r="V1981" s="101"/>
      <c r="W1981" s="101"/>
      <c r="X1981" s="101"/>
      <c r="Y1981" s="101"/>
      <c r="Z1981" s="101"/>
      <c r="AA1981" s="101"/>
    </row>
    <row r="1982" customFormat="false" ht="15.75" hidden="false" customHeight="true" outlineLevel="0" collapsed="false">
      <c r="A1982" s="101"/>
      <c r="B1982" s="101" t="n">
        <v>33</v>
      </c>
      <c r="C1982" s="101" t="n">
        <v>95</v>
      </c>
      <c r="D1982" s="101" t="n">
        <v>62</v>
      </c>
      <c r="E1982" s="101" t="n">
        <v>157</v>
      </c>
      <c r="F1982" s="101" t="s">
        <v>283</v>
      </c>
      <c r="G1982" s="101" t="str">
        <f aca="false">E1982&amp;""&amp;F1982</f>
        <v>157Sm</v>
      </c>
      <c r="H1982" s="101" t="n">
        <v>-66677.553</v>
      </c>
      <c r="I1982" s="101" t="n">
        <v>5386.16</v>
      </c>
      <c r="J1982" s="101" t="n">
        <v>9802.9</v>
      </c>
      <c r="K1982" s="101" t="n">
        <v>12630.02</v>
      </c>
      <c r="L1982" s="101" t="n">
        <v>18971.79</v>
      </c>
      <c r="M1982" s="101" t="n">
        <v>2780.744</v>
      </c>
      <c r="N1982" s="101" t="n">
        <v>4145.27</v>
      </c>
      <c r="O1982" s="101" t="n">
        <v>-1772.2</v>
      </c>
      <c r="P1982" s="101" t="n">
        <v>-13492.9</v>
      </c>
      <c r="Q1982" s="101" t="n">
        <v>-4663.72</v>
      </c>
      <c r="R1982" s="101"/>
      <c r="S1982" s="101"/>
      <c r="T1982" s="101"/>
      <c r="U1982" s="101"/>
      <c r="V1982" s="101"/>
      <c r="W1982" s="101"/>
      <c r="X1982" s="101"/>
      <c r="Y1982" s="101"/>
      <c r="Z1982" s="101"/>
      <c r="AA1982" s="101"/>
    </row>
    <row r="1983" customFormat="false" ht="15.75" hidden="false" customHeight="true" outlineLevel="0" collapsed="false">
      <c r="A1983" s="101"/>
      <c r="B1983" s="101" t="n">
        <v>31</v>
      </c>
      <c r="C1983" s="101" t="n">
        <v>94</v>
      </c>
      <c r="D1983" s="101" t="n">
        <v>63</v>
      </c>
      <c r="E1983" s="101" t="n">
        <v>157</v>
      </c>
      <c r="F1983" s="101" t="s">
        <v>284</v>
      </c>
      <c r="G1983" s="101" t="str">
        <f aca="false">E1983&amp;""&amp;F1983</f>
        <v>157Eu</v>
      </c>
      <c r="H1983" s="101" t="n">
        <v>-69458.297</v>
      </c>
      <c r="I1983" s="101" t="n">
        <v>7444.47</v>
      </c>
      <c r="J1983" s="101" t="n">
        <v>7384.56</v>
      </c>
      <c r="K1983" s="101" t="n">
        <v>13783.78</v>
      </c>
      <c r="L1983" s="101" t="n">
        <v>17096.33</v>
      </c>
      <c r="M1983" s="101" t="n">
        <v>1364.524</v>
      </c>
      <c r="N1983" s="101" t="n">
        <v>1304.48</v>
      </c>
      <c r="O1983" s="101" t="n">
        <v>-1235.62</v>
      </c>
      <c r="P1983" s="101" t="n">
        <v>-12583.65</v>
      </c>
      <c r="Q1983" s="101" t="n">
        <v>-4995.33</v>
      </c>
      <c r="R1983" s="101"/>
      <c r="S1983" s="101"/>
      <c r="T1983" s="101"/>
      <c r="U1983" s="101"/>
      <c r="V1983" s="101"/>
      <c r="W1983" s="101"/>
      <c r="X1983" s="101"/>
      <c r="Y1983" s="101"/>
      <c r="Z1983" s="101"/>
      <c r="AA1983" s="101"/>
    </row>
    <row r="1984" customFormat="false" ht="15.75" hidden="false" customHeight="true" outlineLevel="0" collapsed="false">
      <c r="A1984" s="101"/>
      <c r="B1984" s="101" t="n">
        <v>29</v>
      </c>
      <c r="C1984" s="101" t="n">
        <v>93</v>
      </c>
      <c r="D1984" s="101" t="n">
        <v>64</v>
      </c>
      <c r="E1984" s="101" t="n">
        <v>157</v>
      </c>
      <c r="F1984" s="101" t="s">
        <v>285</v>
      </c>
      <c r="G1984" s="101" t="str">
        <f aca="false">E1984&amp;""&amp;F1984</f>
        <v>157Gd</v>
      </c>
      <c r="H1984" s="101" t="n">
        <v>-70822.822</v>
      </c>
      <c r="I1984" s="101" t="n">
        <v>6359.86</v>
      </c>
      <c r="J1984" s="101" t="n">
        <v>8026.64</v>
      </c>
      <c r="K1984" s="101" t="n">
        <v>14896.21</v>
      </c>
      <c r="L1984" s="101" t="n">
        <v>15210.59</v>
      </c>
      <c r="M1984" s="101" t="n">
        <v>-60.044</v>
      </c>
      <c r="N1984" s="101" t="n">
        <v>-1399.19</v>
      </c>
      <c r="O1984" s="101" t="n">
        <v>-688.69</v>
      </c>
      <c r="P1984" s="101" t="n">
        <v>-8749.09</v>
      </c>
      <c r="Q1984" s="101" t="n">
        <v>-8804.04</v>
      </c>
      <c r="R1984" s="101"/>
      <c r="S1984" s="101"/>
      <c r="T1984" s="101"/>
      <c r="U1984" s="101"/>
      <c r="V1984" s="101"/>
      <c r="W1984" s="101"/>
      <c r="X1984" s="101"/>
      <c r="Y1984" s="101"/>
      <c r="Z1984" s="101"/>
      <c r="AA1984" s="101"/>
    </row>
    <row r="1985" customFormat="false" ht="15.75" hidden="false" customHeight="true" outlineLevel="0" collapsed="false">
      <c r="A1985" s="101"/>
      <c r="B1985" s="101" t="n">
        <v>27</v>
      </c>
      <c r="C1985" s="101" t="n">
        <v>92</v>
      </c>
      <c r="D1985" s="101" t="n">
        <v>65</v>
      </c>
      <c r="E1985" s="101" t="n">
        <v>157</v>
      </c>
      <c r="F1985" s="101" t="s">
        <v>286</v>
      </c>
      <c r="G1985" s="101" t="str">
        <f aca="false">E1985&amp;""&amp;F1985</f>
        <v>157Tb</v>
      </c>
      <c r="H1985" s="101" t="n">
        <v>-70762.778</v>
      </c>
      <c r="I1985" s="101" t="n">
        <v>8744</v>
      </c>
      <c r="J1985" s="101" t="n">
        <v>5517.47</v>
      </c>
      <c r="K1985" s="101" t="n">
        <v>15655.95</v>
      </c>
      <c r="L1985" s="101" t="n">
        <v>13523.56</v>
      </c>
      <c r="M1985" s="101" t="n">
        <v>-1339.145</v>
      </c>
      <c r="N1985" s="101" t="n">
        <v>-3932.21</v>
      </c>
      <c r="O1985" s="101" t="n">
        <v>178.63</v>
      </c>
      <c r="P1985" s="101" t="n">
        <v>-7966.6</v>
      </c>
      <c r="Q1985" s="101" t="n">
        <v>-8305.76</v>
      </c>
      <c r="R1985" s="101"/>
      <c r="S1985" s="101"/>
      <c r="T1985" s="101"/>
      <c r="U1985" s="101"/>
      <c r="V1985" s="101"/>
      <c r="W1985" s="101"/>
      <c r="X1985" s="101"/>
      <c r="Y1985" s="101"/>
      <c r="Z1985" s="101"/>
      <c r="AA1985" s="101"/>
    </row>
    <row r="1986" customFormat="false" ht="15.75" hidden="false" customHeight="true" outlineLevel="0" collapsed="false">
      <c r="A1986" s="101"/>
      <c r="B1986" s="101" t="n">
        <v>25</v>
      </c>
      <c r="C1986" s="101" t="n">
        <v>91</v>
      </c>
      <c r="D1986" s="101" t="n">
        <v>66</v>
      </c>
      <c r="E1986" s="101" t="n">
        <v>157</v>
      </c>
      <c r="F1986" s="101" t="s">
        <v>287</v>
      </c>
      <c r="G1986" s="101" t="str">
        <f aca="false">E1986&amp;""&amp;F1986</f>
        <v>157Dy</v>
      </c>
      <c r="H1986" s="101" t="n">
        <v>-69423.633</v>
      </c>
      <c r="I1986" s="101" t="n">
        <v>6966.61</v>
      </c>
      <c r="J1986" s="101" t="n">
        <v>6622.51</v>
      </c>
      <c r="K1986" s="101" t="n">
        <v>16411.3</v>
      </c>
      <c r="L1986" s="101" t="n">
        <v>11932.32</v>
      </c>
      <c r="M1986" s="101" t="n">
        <v>-2593.062</v>
      </c>
      <c r="N1986" s="101" t="n">
        <v>-6034.22</v>
      </c>
      <c r="O1986" s="101" t="n">
        <v>1033.38</v>
      </c>
      <c r="P1986" s="101" t="n">
        <v>-4178.32</v>
      </c>
      <c r="Q1986" s="101" t="n">
        <v>-12016.61</v>
      </c>
      <c r="R1986" s="101"/>
      <c r="S1986" s="101"/>
      <c r="T1986" s="101"/>
      <c r="U1986" s="101"/>
      <c r="V1986" s="101"/>
      <c r="W1986" s="101"/>
      <c r="X1986" s="101"/>
      <c r="Y1986" s="101"/>
      <c r="Z1986" s="101"/>
      <c r="AA1986" s="101"/>
    </row>
    <row r="1987" customFormat="false" ht="15.75" hidden="false" customHeight="true" outlineLevel="0" collapsed="false">
      <c r="A1987" s="101"/>
      <c r="B1987" s="101" t="n">
        <v>23</v>
      </c>
      <c r="C1987" s="101" t="n">
        <v>90</v>
      </c>
      <c r="D1987" s="101" t="n">
        <v>67</v>
      </c>
      <c r="E1987" s="101" t="n">
        <v>157</v>
      </c>
      <c r="F1987" s="101" t="s">
        <v>288</v>
      </c>
      <c r="G1987" s="101" t="str">
        <f aca="false">E1987&amp;""&amp;F1987</f>
        <v>157Ho</v>
      </c>
      <c r="H1987" s="101" t="n">
        <v>-66830.57</v>
      </c>
      <c r="I1987" s="101" t="n">
        <v>9423.55</v>
      </c>
      <c r="J1987" s="101" t="n">
        <v>3591.21</v>
      </c>
      <c r="K1987" s="101" t="n">
        <v>16934.05</v>
      </c>
      <c r="L1987" s="101" t="n">
        <v>10159.05</v>
      </c>
      <c r="M1987" s="101" t="n">
        <v>-3441.154</v>
      </c>
      <c r="N1987" s="101" t="n">
        <v>-8094.4</v>
      </c>
      <c r="O1987" s="101" t="n">
        <v>2057.46</v>
      </c>
      <c r="P1987" s="101" t="n">
        <v>-4029.44</v>
      </c>
      <c r="Q1987" s="101" t="n">
        <v>-10691.5</v>
      </c>
      <c r="R1987" s="101"/>
      <c r="S1987" s="101"/>
      <c r="T1987" s="101"/>
      <c r="U1987" s="101"/>
      <c r="V1987" s="101"/>
      <c r="W1987" s="101"/>
      <c r="X1987" s="101"/>
      <c r="Y1987" s="101"/>
      <c r="Z1987" s="101"/>
      <c r="AA1987" s="101"/>
    </row>
    <row r="1988" customFormat="false" ht="15.75" hidden="false" customHeight="true" outlineLevel="0" collapsed="false">
      <c r="A1988" s="101"/>
      <c r="B1988" s="101" t="n">
        <v>21</v>
      </c>
      <c r="C1988" s="101" t="n">
        <v>89</v>
      </c>
      <c r="D1988" s="101" t="n">
        <v>68</v>
      </c>
      <c r="E1988" s="101" t="n">
        <v>157</v>
      </c>
      <c r="F1988" s="101" t="s">
        <v>289</v>
      </c>
      <c r="G1988" s="101" t="str">
        <f aca="false">E1988&amp;""&amp;F1988</f>
        <v>157Er</v>
      </c>
      <c r="H1988" s="101" t="n">
        <v>-63389.417</v>
      </c>
      <c r="I1988" s="101" t="n">
        <v>7250.35</v>
      </c>
      <c r="J1988" s="101" t="n">
        <v>5200.05</v>
      </c>
      <c r="K1988" s="101" t="n">
        <v>17323.07</v>
      </c>
      <c r="L1988" s="101" t="n">
        <v>8812.39</v>
      </c>
      <c r="M1988" s="101" t="n">
        <v>-4653.243</v>
      </c>
      <c r="N1988" s="101" t="n">
        <v>-9963.9</v>
      </c>
      <c r="O1988" s="101" t="n">
        <v>3328.25</v>
      </c>
      <c r="P1988" s="101" t="n">
        <v>-150.05</v>
      </c>
      <c r="Q1988" s="101" t="n">
        <v>-14631.75</v>
      </c>
      <c r="R1988" s="101"/>
      <c r="S1988" s="101"/>
      <c r="T1988" s="101"/>
      <c r="U1988" s="101"/>
      <c r="V1988" s="101"/>
      <c r="W1988" s="101"/>
      <c r="X1988" s="101"/>
      <c r="Y1988" s="101"/>
      <c r="Z1988" s="101"/>
      <c r="AA1988" s="101"/>
    </row>
    <row r="1989" customFormat="false" ht="15.75" hidden="false" customHeight="true" outlineLevel="0" collapsed="false">
      <c r="A1989" s="101"/>
      <c r="B1989" s="101" t="n">
        <v>19</v>
      </c>
      <c r="C1989" s="101" t="n">
        <v>88</v>
      </c>
      <c r="D1989" s="101" t="n">
        <v>69</v>
      </c>
      <c r="E1989" s="101" t="n">
        <v>157</v>
      </c>
      <c r="F1989" s="101" t="s">
        <v>290</v>
      </c>
      <c r="G1989" s="101" t="str">
        <f aca="false">E1989&amp;""&amp;F1989</f>
        <v>157Tm</v>
      </c>
      <c r="H1989" s="101" t="n">
        <v>-58736.174</v>
      </c>
      <c r="I1989" s="101" t="n">
        <v>9978.51</v>
      </c>
      <c r="J1989" s="101" t="n">
        <v>1814.76</v>
      </c>
      <c r="K1989" s="101" t="n">
        <v>18252.97</v>
      </c>
      <c r="L1989" s="101" t="n">
        <v>7274.96</v>
      </c>
      <c r="M1989" s="101" t="n">
        <v>-5310.661</v>
      </c>
      <c r="N1989" s="101" t="n">
        <v>-12279.46</v>
      </c>
      <c r="O1989" s="101" t="n">
        <v>3851.2</v>
      </c>
      <c r="P1989" s="101" t="n">
        <v>-546.81</v>
      </c>
      <c r="Q1989" s="101" t="n">
        <v>-13549.04</v>
      </c>
      <c r="R1989" s="101"/>
      <c r="S1989" s="101"/>
      <c r="T1989" s="101"/>
      <c r="U1989" s="101"/>
      <c r="V1989" s="101"/>
      <c r="W1989" s="101"/>
      <c r="X1989" s="101"/>
      <c r="Y1989" s="101"/>
      <c r="Z1989" s="101"/>
      <c r="AA1989" s="101"/>
    </row>
    <row r="1990" customFormat="false" ht="15.75" hidden="false" customHeight="true" outlineLevel="0" collapsed="false">
      <c r="A1990" s="101"/>
      <c r="B1990" s="101" t="n">
        <v>17</v>
      </c>
      <c r="C1990" s="101" t="n">
        <v>87</v>
      </c>
      <c r="D1990" s="101" t="n">
        <v>70</v>
      </c>
      <c r="E1990" s="101" t="n">
        <v>157</v>
      </c>
      <c r="F1990" s="101" t="s">
        <v>291</v>
      </c>
      <c r="G1990" s="101" t="str">
        <f aca="false">E1990&amp;""&amp;F1990</f>
        <v>157Yb</v>
      </c>
      <c r="H1990" s="101" t="n">
        <v>-53425.513</v>
      </c>
      <c r="I1990" s="101" t="n">
        <v>8238.38</v>
      </c>
      <c r="J1990" s="101" t="n">
        <v>3885.5</v>
      </c>
      <c r="K1990" s="101" t="n">
        <v>19065.46</v>
      </c>
      <c r="L1990" s="101" t="n">
        <v>5794.48</v>
      </c>
      <c r="M1990" s="101" t="n">
        <v>-6968.803</v>
      </c>
      <c r="N1990" s="101" t="n">
        <v>-14522.01</v>
      </c>
      <c r="O1990" s="101" t="n">
        <v>4621.75</v>
      </c>
      <c r="P1990" s="101" t="n">
        <v>3495.9</v>
      </c>
      <c r="Q1990" s="101" t="n">
        <v>-17746.91</v>
      </c>
      <c r="R1990" s="101"/>
      <c r="S1990" s="101"/>
      <c r="T1990" s="101"/>
      <c r="U1990" s="101"/>
      <c r="V1990" s="101"/>
      <c r="W1990" s="101"/>
      <c r="X1990" s="101"/>
      <c r="Y1990" s="101"/>
      <c r="Z1990" s="101"/>
      <c r="AA1990" s="101"/>
    </row>
    <row r="1991" customFormat="false" ht="15.75" hidden="false" customHeight="true" outlineLevel="0" collapsed="false">
      <c r="A1991" s="101"/>
      <c r="B1991" s="101" t="n">
        <v>15</v>
      </c>
      <c r="C1991" s="101" t="n">
        <v>86</v>
      </c>
      <c r="D1991" s="101" t="n">
        <v>71</v>
      </c>
      <c r="E1991" s="101" t="n">
        <v>157</v>
      </c>
      <c r="F1991" s="101" t="s">
        <v>292</v>
      </c>
      <c r="G1991" s="101" t="str">
        <f aca="false">E1991&amp;""&amp;F1991</f>
        <v>157Lu</v>
      </c>
      <c r="H1991" s="101" t="n">
        <v>-46456.71</v>
      </c>
      <c r="I1991" s="101" t="n">
        <v>10778.1</v>
      </c>
      <c r="J1991" s="101" t="n">
        <v>487.23</v>
      </c>
      <c r="K1991" s="101" t="n">
        <v>20049.26</v>
      </c>
      <c r="L1991" s="101" t="n">
        <v>4408.82</v>
      </c>
      <c r="M1991" s="101" t="n">
        <v>-7553.01</v>
      </c>
      <c r="N1991" s="101" t="n">
        <v>-16813</v>
      </c>
      <c r="O1991" s="101" t="n">
        <v>5107.67</v>
      </c>
      <c r="P1991" s="101" t="n">
        <v>3083.3</v>
      </c>
      <c r="Q1991" s="101" t="n">
        <v>-16660.75</v>
      </c>
      <c r="R1991" s="101"/>
      <c r="S1991" s="101"/>
      <c r="T1991" s="101"/>
      <c r="U1991" s="101"/>
      <c r="V1991" s="101"/>
      <c r="W1991" s="101"/>
      <c r="X1991" s="101"/>
      <c r="Y1991" s="101"/>
      <c r="Z1991" s="101"/>
      <c r="AA1991" s="101"/>
    </row>
    <row r="1992" customFormat="false" ht="15.75" hidden="false" customHeight="true" outlineLevel="0" collapsed="false">
      <c r="A1992" s="101"/>
      <c r="B1992" s="101" t="n">
        <v>13</v>
      </c>
      <c r="C1992" s="101" t="n">
        <v>85</v>
      </c>
      <c r="D1992" s="101" t="n">
        <v>72</v>
      </c>
      <c r="E1992" s="101" t="n">
        <v>157</v>
      </c>
      <c r="F1992" s="101" t="s">
        <v>293</v>
      </c>
      <c r="G1992" s="101" t="str">
        <f aca="false">E1992&amp;""&amp;F1992</f>
        <v>157Hf</v>
      </c>
      <c r="H1992" s="101" t="n">
        <v>-38903.01</v>
      </c>
      <c r="I1992" s="101" t="n">
        <v>9107.01</v>
      </c>
      <c r="J1992" s="101" t="n">
        <v>2442.01</v>
      </c>
      <c r="K1992" s="101" t="n">
        <v>20683.01</v>
      </c>
      <c r="L1992" s="101" t="n">
        <v>2979.01</v>
      </c>
      <c r="M1992" s="101" t="n">
        <v>-9260.01</v>
      </c>
      <c r="N1992" s="101" t="n">
        <v>-19193.01</v>
      </c>
      <c r="O1992" s="101" t="n">
        <v>5879.93</v>
      </c>
      <c r="P1992" s="101" t="n">
        <v>7066.01</v>
      </c>
      <c r="Q1992" s="101" t="n">
        <v>-20921.01</v>
      </c>
      <c r="R1992" s="101"/>
      <c r="S1992" s="101"/>
      <c r="T1992" s="101"/>
      <c r="U1992" s="101"/>
      <c r="V1992" s="101"/>
      <c r="W1992" s="101"/>
      <c r="X1992" s="101"/>
      <c r="Y1992" s="101"/>
      <c r="Z1992" s="101"/>
      <c r="AA1992" s="101"/>
    </row>
    <row r="1993" customFormat="false" ht="15.75" hidden="false" customHeight="true" outlineLevel="0" collapsed="false">
      <c r="A1993" s="101"/>
      <c r="B1993" s="101" t="n">
        <v>11</v>
      </c>
      <c r="C1993" s="101" t="n">
        <v>84</v>
      </c>
      <c r="D1993" s="101" t="n">
        <v>73</v>
      </c>
      <c r="E1993" s="101" t="n">
        <v>157</v>
      </c>
      <c r="F1993" s="101" t="s">
        <v>294</v>
      </c>
      <c r="G1993" s="101" t="str">
        <f aca="false">E1993&amp;""&amp;F1993</f>
        <v>157Ta</v>
      </c>
      <c r="H1993" s="101" t="n">
        <v>-29643.709</v>
      </c>
      <c r="I1993" s="101" t="n">
        <v>11661.01</v>
      </c>
      <c r="J1993" s="101" t="n">
        <v>-934.6</v>
      </c>
      <c r="K1993" s="101" t="n">
        <v>21796.01</v>
      </c>
      <c r="L1993" s="101" t="n">
        <v>1671.56</v>
      </c>
      <c r="M1993" s="101" t="n">
        <v>-9933.01</v>
      </c>
      <c r="N1993" s="101"/>
      <c r="O1993" s="101" t="n">
        <v>6354.52</v>
      </c>
      <c r="P1993" s="101" t="n">
        <v>6817.24</v>
      </c>
      <c r="Q1993" s="101"/>
      <c r="R1993" s="101"/>
      <c r="S1993" s="101"/>
      <c r="T1993" s="101"/>
      <c r="U1993" s="101"/>
      <c r="V1993" s="101"/>
      <c r="W1993" s="101"/>
      <c r="X1993" s="101"/>
      <c r="Y1993" s="101"/>
      <c r="Z1993" s="101"/>
      <c r="AA1993" s="101"/>
    </row>
    <row r="1994" customFormat="false" ht="15.75" hidden="false" customHeight="true" outlineLevel="0" collapsed="false">
      <c r="A1994" s="101"/>
      <c r="B1994" s="101" t="n">
        <v>9</v>
      </c>
      <c r="C1994" s="101" t="n">
        <v>83</v>
      </c>
      <c r="D1994" s="101" t="n">
        <v>74</v>
      </c>
      <c r="E1994" s="101" t="n">
        <v>157</v>
      </c>
      <c r="F1994" s="101" t="s">
        <v>295</v>
      </c>
      <c r="G1994" s="101" t="str">
        <f aca="false">E1994&amp;""&amp;F1994</f>
        <v>157W</v>
      </c>
      <c r="H1994" s="101" t="n">
        <v>-19710.01</v>
      </c>
      <c r="I1994" s="101"/>
      <c r="J1994" s="101" t="n">
        <v>945.01</v>
      </c>
      <c r="K1994" s="101"/>
      <c r="L1994" s="101" t="n">
        <v>-74.01</v>
      </c>
      <c r="M1994" s="101"/>
      <c r="N1994" s="101"/>
      <c r="O1994" s="101" t="n">
        <v>5167.01</v>
      </c>
      <c r="P1994" s="101" t="n">
        <v>10868.01</v>
      </c>
      <c r="Q1994" s="101"/>
      <c r="R1994" s="101"/>
      <c r="S1994" s="101"/>
      <c r="T1994" s="101"/>
      <c r="U1994" s="101"/>
      <c r="V1994" s="101"/>
      <c r="W1994" s="101"/>
      <c r="X1994" s="101"/>
      <c r="Y1994" s="101"/>
      <c r="Z1994" s="101"/>
      <c r="AA1994" s="101"/>
    </row>
    <row r="1995" customFormat="false" ht="15.75" hidden="false" customHeight="true" outlineLevel="0" collapsed="false">
      <c r="A1995" s="101"/>
      <c r="B1995" s="101" t="n">
        <v>40</v>
      </c>
      <c r="C1995" s="101" t="n">
        <v>99</v>
      </c>
      <c r="D1995" s="101" t="n">
        <v>59</v>
      </c>
      <c r="E1995" s="101" t="n">
        <v>158</v>
      </c>
      <c r="F1995" s="101" t="s">
        <v>280</v>
      </c>
      <c r="G1995" s="101" t="str">
        <f aca="false">E1995&amp;""&amp;F1995</f>
        <v>158Pr</v>
      </c>
      <c r="H1995" s="101" t="n">
        <v>-44330.01</v>
      </c>
      <c r="I1995" s="101" t="n">
        <v>3861.01</v>
      </c>
      <c r="J1995" s="101" t="n">
        <v>11611.01</v>
      </c>
      <c r="K1995" s="101" t="n">
        <v>8905.01</v>
      </c>
      <c r="L1995" s="101"/>
      <c r="M1995" s="101" t="n">
        <v>9725.01</v>
      </c>
      <c r="N1995" s="101" t="n">
        <v>14759.01</v>
      </c>
      <c r="O1995" s="101" t="n">
        <v>-4996.01</v>
      </c>
      <c r="P1995" s="101"/>
      <c r="Q1995" s="101" t="n">
        <v>4060.01</v>
      </c>
      <c r="R1995" s="101"/>
      <c r="S1995" s="101"/>
      <c r="T1995" s="101"/>
      <c r="U1995" s="101"/>
      <c r="V1995" s="101"/>
      <c r="W1995" s="101"/>
      <c r="X1995" s="101"/>
      <c r="Y1995" s="101"/>
      <c r="Z1995" s="101"/>
      <c r="AA1995" s="101"/>
    </row>
    <row r="1996" customFormat="false" ht="15.75" hidden="false" customHeight="true" outlineLevel="0" collapsed="false">
      <c r="A1996" s="101"/>
      <c r="B1996" s="101" t="n">
        <v>38</v>
      </c>
      <c r="C1996" s="101" t="n">
        <v>98</v>
      </c>
      <c r="D1996" s="101" t="n">
        <v>60</v>
      </c>
      <c r="E1996" s="101" t="n">
        <v>158</v>
      </c>
      <c r="F1996" s="101" t="s">
        <v>281</v>
      </c>
      <c r="G1996" s="101" t="str">
        <f aca="false">E1996&amp;""&amp;F1996</f>
        <v>158Nd</v>
      </c>
      <c r="H1996" s="101" t="n">
        <v>-54055.01</v>
      </c>
      <c r="I1996" s="101" t="n">
        <v>5664.01</v>
      </c>
      <c r="J1996" s="101" t="n">
        <v>12803.01</v>
      </c>
      <c r="K1996" s="101" t="n">
        <v>9724.01</v>
      </c>
      <c r="L1996" s="101" t="n">
        <v>23762.01</v>
      </c>
      <c r="M1996" s="101" t="n">
        <v>5035.01</v>
      </c>
      <c r="N1996" s="101" t="n">
        <v>11196.01</v>
      </c>
      <c r="O1996" s="101" t="n">
        <v>-4130.01</v>
      </c>
      <c r="P1996" s="101" t="n">
        <v>-21336.01</v>
      </c>
      <c r="Q1996" s="101" t="n">
        <v>171.01</v>
      </c>
      <c r="R1996" s="101"/>
      <c r="S1996" s="101"/>
      <c r="T1996" s="101"/>
      <c r="U1996" s="101"/>
      <c r="V1996" s="101"/>
      <c r="W1996" s="101"/>
      <c r="X1996" s="101"/>
      <c r="Y1996" s="101"/>
      <c r="Z1996" s="101"/>
      <c r="AA1996" s="101"/>
    </row>
    <row r="1997" customFormat="false" ht="15.75" hidden="false" customHeight="true" outlineLevel="0" collapsed="false">
      <c r="A1997" s="101"/>
      <c r="B1997" s="101" t="n">
        <v>36</v>
      </c>
      <c r="C1997" s="101" t="n">
        <v>97</v>
      </c>
      <c r="D1997" s="101" t="n">
        <v>61</v>
      </c>
      <c r="E1997" s="101" t="n">
        <v>158</v>
      </c>
      <c r="F1997" s="101" t="s">
        <v>282</v>
      </c>
      <c r="G1997" s="101" t="str">
        <f aca="false">E1997&amp;""&amp;F1997</f>
        <v>158Pm</v>
      </c>
      <c r="H1997" s="101" t="n">
        <v>-59089.187</v>
      </c>
      <c r="I1997" s="101" t="n">
        <v>4863.48</v>
      </c>
      <c r="J1997" s="101" t="n">
        <v>9916.64</v>
      </c>
      <c r="K1997" s="101" t="n">
        <v>11068.2</v>
      </c>
      <c r="L1997" s="101" t="n">
        <v>22100.01</v>
      </c>
      <c r="M1997" s="101" t="n">
        <v>6161.033</v>
      </c>
      <c r="N1997" s="101" t="n">
        <v>8165.98</v>
      </c>
      <c r="O1997" s="101" t="n">
        <v>-3319.71</v>
      </c>
      <c r="P1997" s="101" t="n">
        <v>-17838.01</v>
      </c>
      <c r="Q1997" s="101" t="n">
        <v>-482.95</v>
      </c>
      <c r="R1997" s="101"/>
      <c r="S1997" s="101"/>
      <c r="T1997" s="101"/>
      <c r="U1997" s="101"/>
      <c r="V1997" s="101"/>
      <c r="W1997" s="101"/>
      <c r="X1997" s="101"/>
      <c r="Y1997" s="101"/>
      <c r="Z1997" s="101"/>
      <c r="AA1997" s="101"/>
    </row>
    <row r="1998" customFormat="false" ht="15.75" hidden="false" customHeight="true" outlineLevel="0" collapsed="false">
      <c r="A1998" s="101"/>
      <c r="B1998" s="101" t="n">
        <v>34</v>
      </c>
      <c r="C1998" s="101" t="n">
        <v>96</v>
      </c>
      <c r="D1998" s="101" t="n">
        <v>62</v>
      </c>
      <c r="E1998" s="101" t="n">
        <v>158</v>
      </c>
      <c r="F1998" s="101" t="s">
        <v>283</v>
      </c>
      <c r="G1998" s="101" t="str">
        <f aca="false">E1998&amp;""&amp;F1998</f>
        <v>158Sm</v>
      </c>
      <c r="H1998" s="101" t="n">
        <v>-65250.22</v>
      </c>
      <c r="I1998" s="101" t="n">
        <v>6643.98</v>
      </c>
      <c r="J1998" s="101" t="n">
        <v>10242.17</v>
      </c>
      <c r="K1998" s="101" t="n">
        <v>12030.15</v>
      </c>
      <c r="L1998" s="101" t="n">
        <v>19354.54</v>
      </c>
      <c r="M1998" s="101" t="n">
        <v>2004.946</v>
      </c>
      <c r="N1998" s="101" t="n">
        <v>5438.67</v>
      </c>
      <c r="O1998" s="101" t="n">
        <v>-1990.74</v>
      </c>
      <c r="P1998" s="101" t="n">
        <v>-16077.67</v>
      </c>
      <c r="Q1998" s="101" t="n">
        <v>-3863.24</v>
      </c>
      <c r="R1998" s="101"/>
      <c r="S1998" s="101"/>
      <c r="T1998" s="101"/>
      <c r="U1998" s="101"/>
      <c r="V1998" s="101"/>
      <c r="W1998" s="101"/>
      <c r="X1998" s="101"/>
      <c r="Y1998" s="101"/>
      <c r="Z1998" s="101"/>
      <c r="AA1998" s="101"/>
    </row>
    <row r="1999" customFormat="false" ht="15.75" hidden="false" customHeight="true" outlineLevel="0" collapsed="false">
      <c r="A1999" s="101"/>
      <c r="B1999" s="101" t="n">
        <v>32</v>
      </c>
      <c r="C1999" s="101" t="n">
        <v>95</v>
      </c>
      <c r="D1999" s="101" t="n">
        <v>63</v>
      </c>
      <c r="E1999" s="101" t="n">
        <v>158</v>
      </c>
      <c r="F1999" s="101" t="s">
        <v>284</v>
      </c>
      <c r="G1999" s="101" t="str">
        <f aca="false">E1999&amp;""&amp;F1999</f>
        <v>158Eu</v>
      </c>
      <c r="H1999" s="101" t="n">
        <v>-67255.165</v>
      </c>
      <c r="I1999" s="101" t="n">
        <v>5868.18</v>
      </c>
      <c r="J1999" s="101" t="n">
        <v>7866.58</v>
      </c>
      <c r="K1999" s="101" t="n">
        <v>13312.65</v>
      </c>
      <c r="L1999" s="101" t="n">
        <v>17669.49</v>
      </c>
      <c r="M1999" s="101" t="n">
        <v>3433.727</v>
      </c>
      <c r="N1999" s="101" t="n">
        <v>2214.77</v>
      </c>
      <c r="O1999" s="101" t="n">
        <v>-1188.75</v>
      </c>
      <c r="P1999" s="101" t="n">
        <v>-12247.12</v>
      </c>
      <c r="Q1999" s="101" t="n">
        <v>-4503.66</v>
      </c>
      <c r="R1999" s="101"/>
      <c r="S1999" s="101"/>
      <c r="T1999" s="101"/>
      <c r="U1999" s="101"/>
      <c r="V1999" s="101"/>
      <c r="W1999" s="101"/>
      <c r="X1999" s="101"/>
      <c r="Y1999" s="101"/>
      <c r="Z1999" s="101"/>
      <c r="AA1999" s="101"/>
    </row>
    <row r="2000" customFormat="false" ht="15.75" hidden="false" customHeight="true" outlineLevel="0" collapsed="false">
      <c r="A2000" s="101"/>
      <c r="B2000" s="101" t="n">
        <v>30</v>
      </c>
      <c r="C2000" s="101" t="n">
        <v>94</v>
      </c>
      <c r="D2000" s="101" t="n">
        <v>64</v>
      </c>
      <c r="E2000" s="101" t="n">
        <v>158</v>
      </c>
      <c r="F2000" s="101" t="s">
        <v>285</v>
      </c>
      <c r="G2000" s="101" t="str">
        <f aca="false">E2000&amp;""&amp;F2000</f>
        <v>158Gd</v>
      </c>
      <c r="H2000" s="101" t="n">
        <v>-70688.892</v>
      </c>
      <c r="I2000" s="101" t="n">
        <v>7937.39</v>
      </c>
      <c r="J2000" s="101" t="n">
        <v>8519.57</v>
      </c>
      <c r="K2000" s="101" t="n">
        <v>14297.25</v>
      </c>
      <c r="L2000" s="101" t="n">
        <v>15904.13</v>
      </c>
      <c r="M2000" s="101" t="n">
        <v>-1218.952</v>
      </c>
      <c r="N2000" s="101" t="n">
        <v>-282.73</v>
      </c>
      <c r="O2000" s="101" t="n">
        <v>-659.28</v>
      </c>
      <c r="P2000" s="101" t="n">
        <v>-11300.31</v>
      </c>
      <c r="Q2000" s="101" t="n">
        <v>-7997.43</v>
      </c>
      <c r="R2000" s="101"/>
      <c r="S2000" s="101"/>
      <c r="T2000" s="101"/>
      <c r="U2000" s="101"/>
      <c r="V2000" s="101"/>
      <c r="W2000" s="101"/>
      <c r="X2000" s="101"/>
      <c r="Y2000" s="101"/>
      <c r="Z2000" s="101"/>
      <c r="AA2000" s="101"/>
    </row>
    <row r="2001" customFormat="false" ht="15.75" hidden="false" customHeight="true" outlineLevel="0" collapsed="false">
      <c r="A2001" s="101"/>
      <c r="B2001" s="101" t="n">
        <v>28</v>
      </c>
      <c r="C2001" s="101" t="n">
        <v>93</v>
      </c>
      <c r="D2001" s="101" t="n">
        <v>65</v>
      </c>
      <c r="E2001" s="101" t="n">
        <v>158</v>
      </c>
      <c r="F2001" s="101" t="s">
        <v>286</v>
      </c>
      <c r="G2001" s="101" t="str">
        <f aca="false">E2001&amp;""&amp;F2001</f>
        <v>158Tb</v>
      </c>
      <c r="H2001" s="101" t="n">
        <v>-69469.94</v>
      </c>
      <c r="I2001" s="101" t="n">
        <v>6778.48</v>
      </c>
      <c r="J2001" s="101" t="n">
        <v>5936.09</v>
      </c>
      <c r="K2001" s="101" t="n">
        <v>15522.48</v>
      </c>
      <c r="L2001" s="101" t="n">
        <v>13962.73</v>
      </c>
      <c r="M2001" s="101" t="n">
        <v>936.219</v>
      </c>
      <c r="N2001" s="101" t="n">
        <v>-3283.54</v>
      </c>
      <c r="O2001" s="101" t="n">
        <v>-157.67</v>
      </c>
      <c r="P2001" s="101" t="n">
        <v>-7300.61</v>
      </c>
      <c r="Q2001" s="101" t="n">
        <v>-8117.62</v>
      </c>
      <c r="R2001" s="101"/>
      <c r="S2001" s="101"/>
      <c r="T2001" s="101"/>
      <c r="U2001" s="101"/>
      <c r="V2001" s="101"/>
      <c r="W2001" s="101"/>
      <c r="X2001" s="101"/>
      <c r="Y2001" s="101"/>
      <c r="Z2001" s="101"/>
      <c r="AA2001" s="101"/>
    </row>
    <row r="2002" customFormat="false" ht="15.75" hidden="false" customHeight="true" outlineLevel="0" collapsed="false">
      <c r="A2002" s="101"/>
      <c r="B2002" s="101" t="n">
        <v>26</v>
      </c>
      <c r="C2002" s="101" t="n">
        <v>92</v>
      </c>
      <c r="D2002" s="101" t="n">
        <v>66</v>
      </c>
      <c r="E2002" s="101" t="n">
        <v>158</v>
      </c>
      <c r="F2002" s="101" t="s">
        <v>287</v>
      </c>
      <c r="G2002" s="101" t="str">
        <f aca="false">E2002&amp;""&amp;F2002</f>
        <v>158Dy</v>
      </c>
      <c r="H2002" s="101" t="n">
        <v>-70406.159</v>
      </c>
      <c r="I2002" s="101" t="n">
        <v>9053.84</v>
      </c>
      <c r="J2002" s="101" t="n">
        <v>6932.35</v>
      </c>
      <c r="K2002" s="101" t="n">
        <v>16020.46</v>
      </c>
      <c r="L2002" s="101" t="n">
        <v>12449.82</v>
      </c>
      <c r="M2002" s="101" t="n">
        <v>-4219.755</v>
      </c>
      <c r="N2002" s="101" t="n">
        <v>-5102.35</v>
      </c>
      <c r="O2002" s="101" t="n">
        <v>874.26</v>
      </c>
      <c r="P2002" s="101" t="n">
        <v>-6872.31</v>
      </c>
      <c r="Q2002" s="101" t="n">
        <v>-11646.91</v>
      </c>
      <c r="R2002" s="101"/>
      <c r="S2002" s="101"/>
      <c r="T2002" s="101"/>
      <c r="U2002" s="101"/>
      <c r="V2002" s="101"/>
      <c r="W2002" s="101"/>
      <c r="X2002" s="101"/>
      <c r="Y2002" s="101"/>
      <c r="Z2002" s="101"/>
      <c r="AA2002" s="101"/>
    </row>
    <row r="2003" customFormat="false" ht="15.75" hidden="false" customHeight="true" outlineLevel="0" collapsed="false">
      <c r="A2003" s="101"/>
      <c r="B2003" s="101" t="n">
        <v>24</v>
      </c>
      <c r="C2003" s="101" t="n">
        <v>91</v>
      </c>
      <c r="D2003" s="101" t="n">
        <v>67</v>
      </c>
      <c r="E2003" s="101" t="n">
        <v>158</v>
      </c>
      <c r="F2003" s="101" t="s">
        <v>288</v>
      </c>
      <c r="G2003" s="101" t="str">
        <f aca="false">E2003&amp;""&amp;F2003</f>
        <v>158Ho</v>
      </c>
      <c r="H2003" s="101" t="n">
        <v>-66186.403</v>
      </c>
      <c r="I2003" s="101" t="n">
        <v>7427.15</v>
      </c>
      <c r="J2003" s="101" t="n">
        <v>4051.74</v>
      </c>
      <c r="K2003" s="101" t="n">
        <v>16850.7</v>
      </c>
      <c r="L2003" s="101" t="n">
        <v>10674.25</v>
      </c>
      <c r="M2003" s="101" t="n">
        <v>-882.595</v>
      </c>
      <c r="N2003" s="101" t="n">
        <v>-7483.21</v>
      </c>
      <c r="O2003" s="101" t="n">
        <v>1544.37</v>
      </c>
      <c r="P2003" s="101" t="n">
        <v>-2712.6</v>
      </c>
      <c r="Q2003" s="101" t="n">
        <v>-10868.3</v>
      </c>
      <c r="R2003" s="101"/>
      <c r="S2003" s="101"/>
      <c r="T2003" s="101"/>
      <c r="U2003" s="101"/>
      <c r="V2003" s="101"/>
      <c r="W2003" s="101"/>
      <c r="X2003" s="101"/>
      <c r="Y2003" s="101"/>
      <c r="Z2003" s="101"/>
      <c r="AA2003" s="101"/>
    </row>
    <row r="2004" customFormat="false" ht="15.75" hidden="false" customHeight="true" outlineLevel="0" collapsed="false">
      <c r="A2004" s="101"/>
      <c r="B2004" s="101" t="n">
        <v>22</v>
      </c>
      <c r="C2004" s="101" t="n">
        <v>90</v>
      </c>
      <c r="D2004" s="101" t="n">
        <v>68</v>
      </c>
      <c r="E2004" s="101" t="n">
        <v>158</v>
      </c>
      <c r="F2004" s="101" t="s">
        <v>289</v>
      </c>
      <c r="G2004" s="101" t="str">
        <f aca="false">E2004&amp;""&amp;F2004</f>
        <v>158Er</v>
      </c>
      <c r="H2004" s="101" t="n">
        <v>-65303.808</v>
      </c>
      <c r="I2004" s="101" t="n">
        <v>9985.71</v>
      </c>
      <c r="J2004" s="101" t="n">
        <v>5762.21</v>
      </c>
      <c r="K2004" s="101" t="n">
        <v>17236.06</v>
      </c>
      <c r="L2004" s="101" t="n">
        <v>9353.41</v>
      </c>
      <c r="M2004" s="101" t="n">
        <v>-6600.615</v>
      </c>
      <c r="N2004" s="101" t="n">
        <v>-9293.59</v>
      </c>
      <c r="O2004" s="101" t="n">
        <v>2664.95</v>
      </c>
      <c r="P2004" s="101" t="n">
        <v>-3169.15</v>
      </c>
      <c r="Q2004" s="101" t="n">
        <v>-14638.95</v>
      </c>
      <c r="R2004" s="101"/>
      <c r="S2004" s="101"/>
      <c r="T2004" s="101"/>
      <c r="U2004" s="101"/>
      <c r="V2004" s="101"/>
      <c r="W2004" s="101"/>
      <c r="X2004" s="101"/>
      <c r="Y2004" s="101"/>
      <c r="Z2004" s="101"/>
      <c r="AA2004" s="101"/>
    </row>
    <row r="2005" customFormat="false" ht="15.75" hidden="false" customHeight="true" outlineLevel="0" collapsed="false">
      <c r="A2005" s="101"/>
      <c r="B2005" s="101" t="n">
        <v>20</v>
      </c>
      <c r="C2005" s="101" t="n">
        <v>89</v>
      </c>
      <c r="D2005" s="101" t="n">
        <v>69</v>
      </c>
      <c r="E2005" s="101" t="n">
        <v>158</v>
      </c>
      <c r="F2005" s="101" t="s">
        <v>290</v>
      </c>
      <c r="G2005" s="101" t="str">
        <f aca="false">E2005&amp;""&amp;F2005</f>
        <v>158Tm</v>
      </c>
      <c r="H2005" s="101" t="n">
        <v>-58703.194</v>
      </c>
      <c r="I2005" s="101" t="n">
        <v>8038.34</v>
      </c>
      <c r="J2005" s="101" t="n">
        <v>2602.75</v>
      </c>
      <c r="K2005" s="101" t="n">
        <v>18016.84</v>
      </c>
      <c r="L2005" s="101" t="n">
        <v>7802.8</v>
      </c>
      <c r="M2005" s="101" t="n">
        <v>-2692.971</v>
      </c>
      <c r="N2005" s="101" t="n">
        <v>-11490.89</v>
      </c>
      <c r="O2005" s="101" t="n">
        <v>3511.21</v>
      </c>
      <c r="P2005" s="101" t="n">
        <v>838.41</v>
      </c>
      <c r="Q2005" s="101" t="n">
        <v>-13349</v>
      </c>
      <c r="R2005" s="101"/>
      <c r="S2005" s="101"/>
      <c r="T2005" s="101"/>
      <c r="U2005" s="101"/>
      <c r="V2005" s="101"/>
      <c r="W2005" s="101"/>
      <c r="X2005" s="101"/>
      <c r="Y2005" s="101"/>
      <c r="Z2005" s="101"/>
      <c r="AA2005" s="101"/>
    </row>
    <row r="2006" customFormat="false" ht="15.75" hidden="false" customHeight="true" outlineLevel="0" collapsed="false">
      <c r="A2006" s="101"/>
      <c r="B2006" s="101" t="n">
        <v>18</v>
      </c>
      <c r="C2006" s="101" t="n">
        <v>88</v>
      </c>
      <c r="D2006" s="101" t="n">
        <v>70</v>
      </c>
      <c r="E2006" s="101" t="n">
        <v>158</v>
      </c>
      <c r="F2006" s="101" t="s">
        <v>291</v>
      </c>
      <c r="G2006" s="101" t="str">
        <f aca="false">E2006&amp;""&amp;F2006</f>
        <v>158Yb</v>
      </c>
      <c r="H2006" s="101" t="n">
        <v>-56010.223</v>
      </c>
      <c r="I2006" s="101" t="n">
        <v>10656.03</v>
      </c>
      <c r="J2006" s="101" t="n">
        <v>4563.02</v>
      </c>
      <c r="K2006" s="101" t="n">
        <v>18894.41</v>
      </c>
      <c r="L2006" s="101" t="n">
        <v>6377.78</v>
      </c>
      <c r="M2006" s="101" t="n">
        <v>-8797.922</v>
      </c>
      <c r="N2006" s="101" t="n">
        <v>-13907.71</v>
      </c>
      <c r="O2006" s="101" t="n">
        <v>4169.79</v>
      </c>
      <c r="P2006" s="101" t="n">
        <v>90.22</v>
      </c>
      <c r="Q2006" s="101" t="n">
        <v>-17624.83</v>
      </c>
      <c r="R2006" s="101"/>
      <c r="S2006" s="101"/>
      <c r="T2006" s="101"/>
      <c r="U2006" s="101"/>
      <c r="V2006" s="101"/>
      <c r="W2006" s="101"/>
      <c r="X2006" s="101"/>
      <c r="Y2006" s="101"/>
      <c r="Z2006" s="101"/>
      <c r="AA2006" s="101"/>
    </row>
    <row r="2007" customFormat="false" ht="15.75" hidden="false" customHeight="true" outlineLevel="0" collapsed="false">
      <c r="A2007" s="101"/>
      <c r="B2007" s="101" t="n">
        <v>16</v>
      </c>
      <c r="C2007" s="101" t="n">
        <v>87</v>
      </c>
      <c r="D2007" s="101" t="n">
        <v>71</v>
      </c>
      <c r="E2007" s="101" t="n">
        <v>158</v>
      </c>
      <c r="F2007" s="101" t="s">
        <v>292</v>
      </c>
      <c r="G2007" s="101" t="str">
        <f aca="false">E2007&amp;""&amp;F2007</f>
        <v>158Lu</v>
      </c>
      <c r="H2007" s="101" t="n">
        <v>-47212.3</v>
      </c>
      <c r="I2007" s="101" t="n">
        <v>8826.91</v>
      </c>
      <c r="J2007" s="101" t="n">
        <v>1075.76</v>
      </c>
      <c r="K2007" s="101" t="n">
        <v>19605.01</v>
      </c>
      <c r="L2007" s="101" t="n">
        <v>4961.26</v>
      </c>
      <c r="M2007" s="101" t="n">
        <v>-5109.789</v>
      </c>
      <c r="N2007" s="101" t="n">
        <v>-16046.01</v>
      </c>
      <c r="O2007" s="101" t="n">
        <v>4789.95</v>
      </c>
      <c r="P2007" s="101" t="n">
        <v>4234.9</v>
      </c>
      <c r="Q2007" s="101" t="n">
        <v>-16380.01</v>
      </c>
      <c r="R2007" s="101"/>
      <c r="S2007" s="101"/>
      <c r="T2007" s="101"/>
      <c r="U2007" s="101"/>
      <c r="V2007" s="101"/>
      <c r="W2007" s="101"/>
      <c r="X2007" s="101"/>
      <c r="Y2007" s="101"/>
      <c r="Z2007" s="101"/>
      <c r="AA2007" s="101"/>
    </row>
    <row r="2008" customFormat="false" ht="15.75" hidden="false" customHeight="true" outlineLevel="0" collapsed="false">
      <c r="A2008" s="101"/>
      <c r="B2008" s="101" t="n">
        <v>14</v>
      </c>
      <c r="C2008" s="101" t="n">
        <v>86</v>
      </c>
      <c r="D2008" s="101" t="n">
        <v>72</v>
      </c>
      <c r="E2008" s="101" t="n">
        <v>158</v>
      </c>
      <c r="F2008" s="101" t="s">
        <v>293</v>
      </c>
      <c r="G2008" s="101" t="str">
        <f aca="false">E2008&amp;""&amp;F2008</f>
        <v>158Hf</v>
      </c>
      <c r="H2008" s="101" t="n">
        <v>-42102.511</v>
      </c>
      <c r="I2008" s="101" t="n">
        <v>11271.01</v>
      </c>
      <c r="J2008" s="101" t="n">
        <v>2934.77</v>
      </c>
      <c r="K2008" s="101" t="n">
        <v>20377.87</v>
      </c>
      <c r="L2008" s="101" t="n">
        <v>3422</v>
      </c>
      <c r="M2008" s="101" t="n">
        <v>-10936.01</v>
      </c>
      <c r="N2008" s="101" t="n">
        <v>-18407.01</v>
      </c>
      <c r="O2008" s="101" t="n">
        <v>5404.7</v>
      </c>
      <c r="P2008" s="101" t="n">
        <v>4034.03</v>
      </c>
      <c r="Q2008" s="101" t="n">
        <v>-20530.12</v>
      </c>
      <c r="R2008" s="101"/>
      <c r="S2008" s="101"/>
      <c r="T2008" s="101"/>
      <c r="U2008" s="101"/>
      <c r="V2008" s="101"/>
      <c r="W2008" s="101"/>
      <c r="X2008" s="101"/>
      <c r="Y2008" s="101"/>
      <c r="Z2008" s="101"/>
      <c r="AA2008" s="101"/>
    </row>
    <row r="2009" customFormat="false" ht="15.75" hidden="false" customHeight="true" outlineLevel="0" collapsed="false">
      <c r="A2009" s="101"/>
      <c r="B2009" s="101" t="n">
        <v>12</v>
      </c>
      <c r="C2009" s="101" t="n">
        <v>85</v>
      </c>
      <c r="D2009" s="101" t="n">
        <v>73</v>
      </c>
      <c r="E2009" s="101" t="n">
        <v>158</v>
      </c>
      <c r="F2009" s="101" t="s">
        <v>294</v>
      </c>
      <c r="G2009" s="101" t="str">
        <f aca="false">E2009&amp;""&amp;F2009</f>
        <v>158Ta</v>
      </c>
      <c r="H2009" s="101" t="n">
        <v>-31167.01</v>
      </c>
      <c r="I2009" s="101" t="n">
        <v>9594.01</v>
      </c>
      <c r="J2009" s="101" t="n">
        <v>-447.76</v>
      </c>
      <c r="K2009" s="101" t="n">
        <v>21255.01</v>
      </c>
      <c r="L2009" s="101" t="n">
        <v>1995.01</v>
      </c>
      <c r="M2009" s="101" t="n">
        <v>-7471.01</v>
      </c>
      <c r="N2009" s="101"/>
      <c r="O2009" s="101" t="n">
        <v>6123.53</v>
      </c>
      <c r="P2009" s="101" t="n">
        <v>8001.01</v>
      </c>
      <c r="Q2009" s="101" t="n">
        <v>-19527.01</v>
      </c>
      <c r="R2009" s="101"/>
      <c r="S2009" s="101"/>
      <c r="T2009" s="101"/>
      <c r="U2009" s="101"/>
      <c r="V2009" s="101"/>
      <c r="W2009" s="101"/>
      <c r="X2009" s="101"/>
      <c r="Y2009" s="101"/>
      <c r="Z2009" s="101"/>
      <c r="AA2009" s="101"/>
    </row>
    <row r="2010" customFormat="false" ht="15.75" hidden="false" customHeight="true" outlineLevel="0" collapsed="false">
      <c r="A2010" s="101"/>
      <c r="B2010" s="101" t="n">
        <v>10</v>
      </c>
      <c r="C2010" s="101" t="n">
        <v>84</v>
      </c>
      <c r="D2010" s="101" t="n">
        <v>74</v>
      </c>
      <c r="E2010" s="101" t="n">
        <v>158</v>
      </c>
      <c r="F2010" s="101" t="s">
        <v>295</v>
      </c>
      <c r="G2010" s="101" t="str">
        <f aca="false">E2010&amp;""&amp;F2010</f>
        <v>158W</v>
      </c>
      <c r="H2010" s="101" t="n">
        <v>-23695.01</v>
      </c>
      <c r="I2010" s="101" t="n">
        <v>12056.01</v>
      </c>
      <c r="J2010" s="101" t="n">
        <v>1340.01</v>
      </c>
      <c r="K2010" s="101"/>
      <c r="L2010" s="101" t="n">
        <v>406.01</v>
      </c>
      <c r="M2010" s="101"/>
      <c r="N2010" s="101"/>
      <c r="O2010" s="101" t="n">
        <v>6612.65</v>
      </c>
      <c r="P2010" s="101" t="n">
        <v>7919.01</v>
      </c>
      <c r="Q2010" s="101"/>
      <c r="R2010" s="101"/>
      <c r="S2010" s="101"/>
      <c r="T2010" s="101"/>
      <c r="U2010" s="101"/>
      <c r="V2010" s="101"/>
      <c r="W2010" s="101"/>
      <c r="X2010" s="101"/>
      <c r="Y2010" s="101"/>
      <c r="Z2010" s="101"/>
      <c r="AA2010" s="101"/>
    </row>
    <row r="2011" customFormat="false" ht="15.75" hidden="false" customHeight="true" outlineLevel="0" collapsed="false">
      <c r="A2011" s="101"/>
      <c r="B2011" s="101" t="n">
        <v>41</v>
      </c>
      <c r="C2011" s="101" t="n">
        <v>100</v>
      </c>
      <c r="D2011" s="101" t="n">
        <v>59</v>
      </c>
      <c r="E2011" s="101" t="n">
        <v>159</v>
      </c>
      <c r="F2011" s="101" t="s">
        <v>280</v>
      </c>
      <c r="G2011" s="101" t="str">
        <f aca="false">E2011&amp;""&amp;F2011</f>
        <v>159Pr</v>
      </c>
      <c r="H2011" s="101" t="n">
        <v>-41088.01</v>
      </c>
      <c r="I2011" s="101" t="n">
        <v>4830.01</v>
      </c>
      <c r="J2011" s="101"/>
      <c r="K2011" s="101" t="n">
        <v>8691.01</v>
      </c>
      <c r="L2011" s="101"/>
      <c r="M2011" s="101" t="n">
        <v>8719.01</v>
      </c>
      <c r="N2011" s="101" t="n">
        <v>15466.01</v>
      </c>
      <c r="O2011" s="101" t="n">
        <v>-5331.01</v>
      </c>
      <c r="P2011" s="101"/>
      <c r="Q2011" s="101" t="n">
        <v>4895.01</v>
      </c>
      <c r="R2011" s="101"/>
      <c r="S2011" s="101"/>
      <c r="T2011" s="101"/>
      <c r="U2011" s="101"/>
      <c r="V2011" s="101"/>
      <c r="W2011" s="101"/>
      <c r="X2011" s="101"/>
      <c r="Y2011" s="101"/>
      <c r="Z2011" s="101"/>
      <c r="AA2011" s="101"/>
    </row>
    <row r="2012" customFormat="false" ht="15.75" hidden="false" customHeight="true" outlineLevel="0" collapsed="false">
      <c r="A2012" s="101"/>
      <c r="B2012" s="101" t="n">
        <v>39</v>
      </c>
      <c r="C2012" s="101" t="n">
        <v>99</v>
      </c>
      <c r="D2012" s="101" t="n">
        <v>60</v>
      </c>
      <c r="E2012" s="101" t="n">
        <v>159</v>
      </c>
      <c r="F2012" s="101" t="s">
        <v>281</v>
      </c>
      <c r="G2012" s="101" t="str">
        <f aca="false">E2012&amp;""&amp;F2012</f>
        <v>159Nd</v>
      </c>
      <c r="H2012" s="101" t="n">
        <v>-49807.01</v>
      </c>
      <c r="I2012" s="101" t="n">
        <v>3824.01</v>
      </c>
      <c r="J2012" s="101" t="n">
        <v>12766.01</v>
      </c>
      <c r="K2012" s="101" t="n">
        <v>9488.01</v>
      </c>
      <c r="L2012" s="101" t="n">
        <v>24377.01</v>
      </c>
      <c r="M2012" s="101" t="n">
        <v>6747.01</v>
      </c>
      <c r="N2012" s="101" t="n">
        <v>12401.01</v>
      </c>
      <c r="O2012" s="101" t="n">
        <v>-4307.01</v>
      </c>
      <c r="P2012" s="101"/>
      <c r="Q2012" s="101" t="n">
        <v>1211.01</v>
      </c>
      <c r="R2012" s="101"/>
      <c r="S2012" s="101"/>
      <c r="T2012" s="101"/>
      <c r="U2012" s="101"/>
      <c r="V2012" s="101"/>
      <c r="W2012" s="101"/>
      <c r="X2012" s="101"/>
      <c r="Y2012" s="101"/>
      <c r="Z2012" s="101"/>
      <c r="AA2012" s="101"/>
    </row>
    <row r="2013" customFormat="false" ht="15.75" hidden="false" customHeight="true" outlineLevel="0" collapsed="false">
      <c r="A2013" s="101"/>
      <c r="B2013" s="101" t="n">
        <v>37</v>
      </c>
      <c r="C2013" s="101" t="n">
        <v>98</v>
      </c>
      <c r="D2013" s="101" t="n">
        <v>61</v>
      </c>
      <c r="E2013" s="101" t="n">
        <v>159</v>
      </c>
      <c r="F2013" s="101" t="s">
        <v>282</v>
      </c>
      <c r="G2013" s="101" t="str">
        <f aca="false">E2013&amp;""&amp;F2013</f>
        <v>159Pm</v>
      </c>
      <c r="H2013" s="101" t="n">
        <v>-56554.259</v>
      </c>
      <c r="I2013" s="101" t="n">
        <v>5536.39</v>
      </c>
      <c r="J2013" s="101" t="n">
        <v>9789.01</v>
      </c>
      <c r="K2013" s="101" t="n">
        <v>10399.87</v>
      </c>
      <c r="L2013" s="101" t="n">
        <v>22592.01</v>
      </c>
      <c r="M2013" s="101" t="n">
        <v>5653.494</v>
      </c>
      <c r="N2013" s="101" t="n">
        <v>9488.6</v>
      </c>
      <c r="O2013" s="101" t="n">
        <v>-3563.93</v>
      </c>
      <c r="P2013" s="101" t="n">
        <v>-19513.01</v>
      </c>
      <c r="Q2013" s="101" t="n">
        <v>624.64</v>
      </c>
      <c r="R2013" s="101"/>
      <c r="S2013" s="101"/>
      <c r="T2013" s="101"/>
      <c r="U2013" s="101"/>
      <c r="V2013" s="101"/>
      <c r="W2013" s="101"/>
      <c r="X2013" s="101"/>
      <c r="Y2013" s="101"/>
      <c r="Z2013" s="101"/>
      <c r="AA2013" s="101"/>
    </row>
    <row r="2014" customFormat="false" ht="15.75" hidden="false" customHeight="true" outlineLevel="0" collapsed="false">
      <c r="A2014" s="101"/>
      <c r="B2014" s="101" t="n">
        <v>35</v>
      </c>
      <c r="C2014" s="101" t="n">
        <v>97</v>
      </c>
      <c r="D2014" s="101" t="n">
        <v>62</v>
      </c>
      <c r="E2014" s="101" t="n">
        <v>159</v>
      </c>
      <c r="F2014" s="101" t="s">
        <v>283</v>
      </c>
      <c r="G2014" s="101" t="str">
        <f aca="false">E2014&amp;""&amp;F2014</f>
        <v>159Sm</v>
      </c>
      <c r="H2014" s="101" t="n">
        <v>-62207.753</v>
      </c>
      <c r="I2014" s="101" t="n">
        <v>5028.85</v>
      </c>
      <c r="J2014" s="101" t="n">
        <v>10407.54</v>
      </c>
      <c r="K2014" s="101" t="n">
        <v>11672.83</v>
      </c>
      <c r="L2014" s="101" t="n">
        <v>20324.17</v>
      </c>
      <c r="M2014" s="101" t="n">
        <v>3835.109</v>
      </c>
      <c r="N2014" s="101" t="n">
        <v>6353.03</v>
      </c>
      <c r="O2014" s="101" t="n">
        <v>-2348.97</v>
      </c>
      <c r="P2014" s="101" t="n">
        <v>-15442.01</v>
      </c>
      <c r="Q2014" s="101" t="n">
        <v>-3023.9</v>
      </c>
      <c r="R2014" s="101"/>
      <c r="S2014" s="101"/>
      <c r="T2014" s="101"/>
      <c r="U2014" s="101"/>
      <c r="V2014" s="101"/>
      <c r="W2014" s="101"/>
      <c r="X2014" s="101"/>
      <c r="Y2014" s="101"/>
      <c r="Z2014" s="101"/>
      <c r="AA2014" s="101"/>
    </row>
    <row r="2015" customFormat="false" ht="15.75" hidden="false" customHeight="true" outlineLevel="0" collapsed="false">
      <c r="A2015" s="101"/>
      <c r="B2015" s="101" t="n">
        <v>33</v>
      </c>
      <c r="C2015" s="101" t="n">
        <v>96</v>
      </c>
      <c r="D2015" s="101" t="n">
        <v>63</v>
      </c>
      <c r="E2015" s="101" t="n">
        <v>159</v>
      </c>
      <c r="F2015" s="101" t="s">
        <v>284</v>
      </c>
      <c r="G2015" s="101" t="str">
        <f aca="false">E2015&amp;""&amp;F2015</f>
        <v>159Eu</v>
      </c>
      <c r="H2015" s="101" t="n">
        <v>-66042.861</v>
      </c>
      <c r="I2015" s="101" t="n">
        <v>6859.01</v>
      </c>
      <c r="J2015" s="101" t="n">
        <v>8081.61</v>
      </c>
      <c r="K2015" s="101" t="n">
        <v>12727.2</v>
      </c>
      <c r="L2015" s="101" t="n">
        <v>18323.78</v>
      </c>
      <c r="M2015" s="101" t="n">
        <v>2517.92</v>
      </c>
      <c r="N2015" s="101" t="n">
        <v>3488.78</v>
      </c>
      <c r="O2015" s="101" t="n">
        <v>-1527.87</v>
      </c>
      <c r="P2015" s="101" t="n">
        <v>-14242.65</v>
      </c>
      <c r="Q2015" s="101" t="n">
        <v>-3425.29</v>
      </c>
      <c r="R2015" s="101"/>
      <c r="S2015" s="101"/>
      <c r="T2015" s="101"/>
      <c r="U2015" s="101"/>
      <c r="V2015" s="101"/>
      <c r="W2015" s="101"/>
      <c r="X2015" s="101"/>
      <c r="Y2015" s="101"/>
      <c r="Z2015" s="101"/>
      <c r="AA2015" s="101"/>
    </row>
    <row r="2016" customFormat="false" ht="15.75" hidden="false" customHeight="true" outlineLevel="0" collapsed="false">
      <c r="A2016" s="101"/>
      <c r="B2016" s="101" t="n">
        <v>31</v>
      </c>
      <c r="C2016" s="101" t="n">
        <v>95</v>
      </c>
      <c r="D2016" s="101" t="n">
        <v>64</v>
      </c>
      <c r="E2016" s="101" t="n">
        <v>159</v>
      </c>
      <c r="F2016" s="101" t="s">
        <v>285</v>
      </c>
      <c r="G2016" s="101" t="str">
        <f aca="false">E2016&amp;""&amp;F2016</f>
        <v>159Gd</v>
      </c>
      <c r="H2016" s="101" t="n">
        <v>-68560.782</v>
      </c>
      <c r="I2016" s="101" t="n">
        <v>5943.21</v>
      </c>
      <c r="J2016" s="101" t="n">
        <v>8594.59</v>
      </c>
      <c r="K2016" s="101" t="n">
        <v>13880.59</v>
      </c>
      <c r="L2016" s="101" t="n">
        <v>16461.17</v>
      </c>
      <c r="M2016" s="101" t="n">
        <v>970.858</v>
      </c>
      <c r="N2016" s="101" t="n">
        <v>605.48</v>
      </c>
      <c r="O2016" s="101" t="n">
        <v>-795.53</v>
      </c>
      <c r="P2016" s="101" t="n">
        <v>-10599.53</v>
      </c>
      <c r="Q2016" s="101" t="n">
        <v>-7162.16</v>
      </c>
      <c r="R2016" s="101"/>
      <c r="S2016" s="101"/>
      <c r="T2016" s="101"/>
      <c r="U2016" s="101"/>
      <c r="V2016" s="101"/>
      <c r="W2016" s="101"/>
      <c r="X2016" s="101"/>
      <c r="Y2016" s="101"/>
      <c r="Z2016" s="101"/>
      <c r="AA2016" s="101"/>
    </row>
    <row r="2017" customFormat="false" ht="15.75" hidden="false" customHeight="true" outlineLevel="0" collapsed="false">
      <c r="A2017" s="101"/>
      <c r="B2017" s="101" t="n">
        <v>29</v>
      </c>
      <c r="C2017" s="101" t="n">
        <v>94</v>
      </c>
      <c r="D2017" s="101" t="n">
        <v>65</v>
      </c>
      <c r="E2017" s="101" t="n">
        <v>159</v>
      </c>
      <c r="F2017" s="101" t="s">
        <v>286</v>
      </c>
      <c r="G2017" s="101" t="str">
        <f aca="false">E2017&amp;""&amp;F2017</f>
        <v>159Tb</v>
      </c>
      <c r="H2017" s="101" t="n">
        <v>-69531.64</v>
      </c>
      <c r="I2017" s="101" t="n">
        <v>8133.02</v>
      </c>
      <c r="J2017" s="101" t="n">
        <v>6131.72</v>
      </c>
      <c r="K2017" s="101" t="n">
        <v>14911.5</v>
      </c>
      <c r="L2017" s="101" t="n">
        <v>14651.28</v>
      </c>
      <c r="M2017" s="101" t="n">
        <v>-365.377</v>
      </c>
      <c r="N2017" s="101" t="n">
        <v>-2202.98</v>
      </c>
      <c r="O2017" s="101" t="n">
        <v>-139.4</v>
      </c>
      <c r="P2017" s="101" t="n">
        <v>-9565.45</v>
      </c>
      <c r="Q2017" s="101" t="n">
        <v>-7196.8</v>
      </c>
      <c r="R2017" s="101"/>
      <c r="S2017" s="101"/>
      <c r="T2017" s="101"/>
      <c r="U2017" s="101"/>
      <c r="V2017" s="101"/>
      <c r="W2017" s="101"/>
      <c r="X2017" s="101"/>
      <c r="Y2017" s="101"/>
      <c r="Z2017" s="101"/>
      <c r="AA2017" s="101"/>
    </row>
    <row r="2018" customFormat="false" ht="15.75" hidden="false" customHeight="true" outlineLevel="0" collapsed="false">
      <c r="A2018" s="101"/>
      <c r="B2018" s="101" t="n">
        <v>27</v>
      </c>
      <c r="C2018" s="101" t="n">
        <v>93</v>
      </c>
      <c r="D2018" s="101" t="n">
        <v>66</v>
      </c>
      <c r="E2018" s="101" t="n">
        <v>159</v>
      </c>
      <c r="F2018" s="101" t="s">
        <v>287</v>
      </c>
      <c r="G2018" s="101" t="str">
        <f aca="false">E2018&amp;""&amp;F2018</f>
        <v>159Dy</v>
      </c>
      <c r="H2018" s="101" t="n">
        <v>-69166.263</v>
      </c>
      <c r="I2018" s="101" t="n">
        <v>6831.42</v>
      </c>
      <c r="J2018" s="101" t="n">
        <v>6985.29</v>
      </c>
      <c r="K2018" s="101" t="n">
        <v>15885.26</v>
      </c>
      <c r="L2018" s="101" t="n">
        <v>12921.38</v>
      </c>
      <c r="M2018" s="101" t="n">
        <v>-1837.6</v>
      </c>
      <c r="N2018" s="101" t="n">
        <v>-4606.1</v>
      </c>
      <c r="O2018" s="101" t="n">
        <v>478.07</v>
      </c>
      <c r="P2018" s="101" t="n">
        <v>-5766.34</v>
      </c>
      <c r="Q2018" s="101" t="n">
        <v>-11051.18</v>
      </c>
      <c r="R2018" s="101"/>
      <c r="S2018" s="101"/>
      <c r="T2018" s="101"/>
      <c r="U2018" s="101"/>
      <c r="V2018" s="101"/>
      <c r="W2018" s="101"/>
      <c r="X2018" s="101"/>
      <c r="Y2018" s="101"/>
      <c r="Z2018" s="101"/>
      <c r="AA2018" s="101"/>
    </row>
    <row r="2019" customFormat="false" ht="15.75" hidden="false" customHeight="true" outlineLevel="0" collapsed="false">
      <c r="A2019" s="101"/>
      <c r="B2019" s="101" t="n">
        <v>25</v>
      </c>
      <c r="C2019" s="101" t="n">
        <v>92</v>
      </c>
      <c r="D2019" s="101" t="n">
        <v>67</v>
      </c>
      <c r="E2019" s="101" t="n">
        <v>159</v>
      </c>
      <c r="F2019" s="101" t="s">
        <v>288</v>
      </c>
      <c r="G2019" s="101" t="str">
        <f aca="false">E2019&amp;""&amp;F2019</f>
        <v>159Ho</v>
      </c>
      <c r="H2019" s="101" t="n">
        <v>-67328.663</v>
      </c>
      <c r="I2019" s="101" t="n">
        <v>9213.58</v>
      </c>
      <c r="J2019" s="101" t="n">
        <v>4211.47</v>
      </c>
      <c r="K2019" s="101" t="n">
        <v>16640.73</v>
      </c>
      <c r="L2019" s="101" t="n">
        <v>11143.83</v>
      </c>
      <c r="M2019" s="101" t="n">
        <v>-2768.5</v>
      </c>
      <c r="N2019" s="101" t="n">
        <v>-6758.27</v>
      </c>
      <c r="O2019" s="101" t="n">
        <v>1495.89</v>
      </c>
      <c r="P2019" s="101" t="n">
        <v>-5147.69</v>
      </c>
      <c r="Q2019" s="101" t="n">
        <v>-10096.17</v>
      </c>
      <c r="R2019" s="101"/>
      <c r="S2019" s="101"/>
      <c r="T2019" s="101"/>
      <c r="U2019" s="101"/>
      <c r="V2019" s="101"/>
      <c r="W2019" s="101"/>
      <c r="X2019" s="101"/>
      <c r="Y2019" s="101"/>
      <c r="Z2019" s="101"/>
      <c r="AA2019" s="101"/>
    </row>
    <row r="2020" customFormat="false" ht="15.75" hidden="false" customHeight="true" outlineLevel="0" collapsed="false">
      <c r="A2020" s="101"/>
      <c r="B2020" s="101" t="n">
        <v>23</v>
      </c>
      <c r="C2020" s="101" t="n">
        <v>91</v>
      </c>
      <c r="D2020" s="101" t="n">
        <v>68</v>
      </c>
      <c r="E2020" s="101" t="n">
        <v>159</v>
      </c>
      <c r="F2020" s="101" t="s">
        <v>289</v>
      </c>
      <c r="G2020" s="101" t="str">
        <f aca="false">E2020&amp;""&amp;F2020</f>
        <v>159Er</v>
      </c>
      <c r="H2020" s="101" t="n">
        <v>-64560.163</v>
      </c>
      <c r="I2020" s="101" t="n">
        <v>7327.67</v>
      </c>
      <c r="J2020" s="101" t="n">
        <v>5662.73</v>
      </c>
      <c r="K2020" s="101" t="n">
        <v>17313.38</v>
      </c>
      <c r="L2020" s="101" t="n">
        <v>9714.47</v>
      </c>
      <c r="M2020" s="101" t="n">
        <v>-3989.765</v>
      </c>
      <c r="N2020" s="101" t="n">
        <v>-8721.4</v>
      </c>
      <c r="O2020" s="101" t="n">
        <v>2169.89</v>
      </c>
      <c r="P2020" s="101" t="n">
        <v>-1442.97</v>
      </c>
      <c r="Q2020" s="101" t="n">
        <v>-13928.29</v>
      </c>
      <c r="R2020" s="101"/>
      <c r="S2020" s="101"/>
      <c r="T2020" s="101"/>
      <c r="U2020" s="101"/>
      <c r="V2020" s="101"/>
      <c r="W2020" s="101"/>
      <c r="X2020" s="101"/>
      <c r="Y2020" s="101"/>
      <c r="Z2020" s="101"/>
      <c r="AA2020" s="101"/>
    </row>
    <row r="2021" customFormat="false" ht="15.75" hidden="false" customHeight="true" outlineLevel="0" collapsed="false">
      <c r="A2021" s="101"/>
      <c r="B2021" s="101" t="n">
        <v>21</v>
      </c>
      <c r="C2021" s="101" t="n">
        <v>90</v>
      </c>
      <c r="D2021" s="101" t="n">
        <v>69</v>
      </c>
      <c r="E2021" s="101" t="n">
        <v>159</v>
      </c>
      <c r="F2021" s="101" t="s">
        <v>290</v>
      </c>
      <c r="G2021" s="101" t="str">
        <f aca="false">E2021&amp;""&amp;F2021</f>
        <v>159Tm</v>
      </c>
      <c r="H2021" s="101" t="n">
        <v>-60570.397</v>
      </c>
      <c r="I2021" s="101" t="n">
        <v>9938.52</v>
      </c>
      <c r="J2021" s="101" t="n">
        <v>2555.56</v>
      </c>
      <c r="K2021" s="101" t="n">
        <v>17976.86</v>
      </c>
      <c r="L2021" s="101" t="n">
        <v>8317.77</v>
      </c>
      <c r="M2021" s="101" t="n">
        <v>-4731.639</v>
      </c>
      <c r="N2021" s="101" t="n">
        <v>-10861.79</v>
      </c>
      <c r="O2021" s="101" t="n">
        <v>3043.84</v>
      </c>
      <c r="P2021" s="101" t="n">
        <v>-1672.97</v>
      </c>
      <c r="Q2021" s="101" t="n">
        <v>-12631.49</v>
      </c>
      <c r="R2021" s="101"/>
      <c r="S2021" s="101"/>
      <c r="T2021" s="101"/>
      <c r="U2021" s="101"/>
      <c r="V2021" s="101"/>
      <c r="W2021" s="101"/>
      <c r="X2021" s="101"/>
      <c r="Y2021" s="101"/>
      <c r="Z2021" s="101"/>
      <c r="AA2021" s="101"/>
    </row>
    <row r="2022" customFormat="false" ht="15.75" hidden="false" customHeight="true" outlineLevel="0" collapsed="false">
      <c r="A2022" s="101"/>
      <c r="B2022" s="101" t="n">
        <v>19</v>
      </c>
      <c r="C2022" s="101" t="n">
        <v>89</v>
      </c>
      <c r="D2022" s="101" t="n">
        <v>70</v>
      </c>
      <c r="E2022" s="101" t="n">
        <v>159</v>
      </c>
      <c r="F2022" s="101" t="s">
        <v>291</v>
      </c>
      <c r="G2022" s="101" t="str">
        <f aca="false">E2022&amp;""&amp;F2022</f>
        <v>159Yb</v>
      </c>
      <c r="H2022" s="101" t="n">
        <v>-55838.758</v>
      </c>
      <c r="I2022" s="101" t="n">
        <v>7899.85</v>
      </c>
      <c r="J2022" s="101" t="n">
        <v>4424.54</v>
      </c>
      <c r="K2022" s="101" t="n">
        <v>18555.88</v>
      </c>
      <c r="L2022" s="101" t="n">
        <v>7027.28</v>
      </c>
      <c r="M2022" s="101" t="n">
        <v>-6130.155</v>
      </c>
      <c r="N2022" s="101" t="n">
        <v>-12986</v>
      </c>
      <c r="O2022" s="101" t="n">
        <v>3945.3</v>
      </c>
      <c r="P2022" s="101" t="n">
        <v>2176.08</v>
      </c>
      <c r="Q2022" s="101" t="n">
        <v>-16697.77</v>
      </c>
      <c r="R2022" s="101"/>
      <c r="S2022" s="101"/>
      <c r="T2022" s="101"/>
      <c r="U2022" s="101"/>
      <c r="V2022" s="101"/>
      <c r="W2022" s="101"/>
      <c r="X2022" s="101"/>
      <c r="Y2022" s="101"/>
      <c r="Z2022" s="101"/>
      <c r="AA2022" s="101"/>
    </row>
    <row r="2023" customFormat="false" ht="15.75" hidden="false" customHeight="true" outlineLevel="0" collapsed="false">
      <c r="A2023" s="101"/>
      <c r="B2023" s="101" t="n">
        <v>17</v>
      </c>
      <c r="C2023" s="101" t="n">
        <v>88</v>
      </c>
      <c r="D2023" s="101" t="n">
        <v>71</v>
      </c>
      <c r="E2023" s="101" t="n">
        <v>159</v>
      </c>
      <c r="F2023" s="101" t="s">
        <v>292</v>
      </c>
      <c r="G2023" s="101" t="str">
        <f aca="false">E2023&amp;""&amp;F2023</f>
        <v>159Lu</v>
      </c>
      <c r="H2023" s="101" t="n">
        <v>-49708.604</v>
      </c>
      <c r="I2023" s="101" t="n">
        <v>10567.62</v>
      </c>
      <c r="J2023" s="101" t="n">
        <v>987.35</v>
      </c>
      <c r="K2023" s="101" t="n">
        <v>19394.53</v>
      </c>
      <c r="L2023" s="101" t="n">
        <v>5550.37</v>
      </c>
      <c r="M2023" s="101" t="n">
        <v>-6855.846</v>
      </c>
      <c r="N2023" s="101" t="n">
        <v>-15264.34</v>
      </c>
      <c r="O2023" s="101" t="n">
        <v>4492.32</v>
      </c>
      <c r="P2023" s="101" t="n">
        <v>1705.62</v>
      </c>
      <c r="Q2023" s="101" t="n">
        <v>-15677.41</v>
      </c>
      <c r="R2023" s="101"/>
      <c r="S2023" s="101"/>
      <c r="T2023" s="101"/>
      <c r="U2023" s="101"/>
      <c r="V2023" s="101"/>
      <c r="W2023" s="101"/>
      <c r="X2023" s="101"/>
      <c r="Y2023" s="101"/>
      <c r="Z2023" s="101"/>
      <c r="AA2023" s="101"/>
    </row>
    <row r="2024" customFormat="false" ht="15.75" hidden="false" customHeight="true" outlineLevel="0" collapsed="false">
      <c r="A2024" s="101"/>
      <c r="B2024" s="101" t="n">
        <v>15</v>
      </c>
      <c r="C2024" s="101" t="n">
        <v>87</v>
      </c>
      <c r="D2024" s="101" t="n">
        <v>72</v>
      </c>
      <c r="E2024" s="101" t="n">
        <v>159</v>
      </c>
      <c r="F2024" s="101" t="s">
        <v>293</v>
      </c>
      <c r="G2024" s="101" t="str">
        <f aca="false">E2024&amp;""&amp;F2024</f>
        <v>159Hf</v>
      </c>
      <c r="H2024" s="101" t="n">
        <v>-42852.758</v>
      </c>
      <c r="I2024" s="101" t="n">
        <v>8821.56</v>
      </c>
      <c r="J2024" s="101" t="n">
        <v>2929.43</v>
      </c>
      <c r="K2024" s="101" t="n">
        <v>20092.01</v>
      </c>
      <c r="L2024" s="101" t="n">
        <v>4005.19</v>
      </c>
      <c r="M2024" s="101" t="n">
        <v>-8408.491</v>
      </c>
      <c r="N2024" s="101" t="n">
        <v>-17365.01</v>
      </c>
      <c r="O2024" s="101" t="n">
        <v>5225.01</v>
      </c>
      <c r="P2024" s="101" t="n">
        <v>5868.49</v>
      </c>
      <c r="Q2024" s="101" t="n">
        <v>-19758.01</v>
      </c>
      <c r="R2024" s="101"/>
      <c r="S2024" s="101"/>
      <c r="T2024" s="101"/>
      <c r="U2024" s="101"/>
      <c r="V2024" s="101"/>
      <c r="W2024" s="101"/>
      <c r="X2024" s="101"/>
      <c r="Y2024" s="101"/>
      <c r="Z2024" s="101"/>
      <c r="AA2024" s="101"/>
    </row>
    <row r="2025" customFormat="false" ht="15.75" hidden="false" customHeight="true" outlineLevel="0" collapsed="false">
      <c r="A2025" s="101"/>
      <c r="B2025" s="101" t="n">
        <v>13</v>
      </c>
      <c r="C2025" s="101" t="n">
        <v>86</v>
      </c>
      <c r="D2025" s="101" t="n">
        <v>73</v>
      </c>
      <c r="E2025" s="101" t="n">
        <v>159</v>
      </c>
      <c r="F2025" s="101" t="s">
        <v>294</v>
      </c>
      <c r="G2025" s="101" t="str">
        <f aca="false">E2025&amp;""&amp;F2025</f>
        <v>159Ta</v>
      </c>
      <c r="H2025" s="101" t="n">
        <v>-34444.267</v>
      </c>
      <c r="I2025" s="101" t="n">
        <v>11349.01</v>
      </c>
      <c r="J2025" s="101" t="n">
        <v>-369.27</v>
      </c>
      <c r="K2025" s="101" t="n">
        <v>20943.19</v>
      </c>
      <c r="L2025" s="101" t="n">
        <v>2565.5</v>
      </c>
      <c r="M2025" s="101" t="n">
        <v>-8957.01</v>
      </c>
      <c r="N2025" s="101" t="n">
        <v>-19707.01</v>
      </c>
      <c r="O2025" s="101" t="n">
        <v>5680.9</v>
      </c>
      <c r="P2025" s="101" t="n">
        <v>5479.06</v>
      </c>
      <c r="Q2025" s="101" t="n">
        <v>-18820.01</v>
      </c>
      <c r="R2025" s="101"/>
      <c r="S2025" s="101"/>
      <c r="T2025" s="101"/>
      <c r="U2025" s="101"/>
      <c r="V2025" s="101"/>
      <c r="W2025" s="101"/>
      <c r="X2025" s="101"/>
      <c r="Y2025" s="101"/>
      <c r="Z2025" s="101"/>
      <c r="AA2025" s="101"/>
    </row>
    <row r="2026" customFormat="false" ht="15.75" hidden="false" customHeight="true" outlineLevel="0" collapsed="false">
      <c r="A2026" s="101"/>
      <c r="B2026" s="101" t="n">
        <v>11</v>
      </c>
      <c r="C2026" s="101" t="n">
        <v>85</v>
      </c>
      <c r="D2026" s="101" t="n">
        <v>74</v>
      </c>
      <c r="E2026" s="101" t="n">
        <v>159</v>
      </c>
      <c r="F2026" s="101" t="s">
        <v>295</v>
      </c>
      <c r="G2026" s="101" t="str">
        <f aca="false">E2026&amp;""&amp;F2026</f>
        <v>159W</v>
      </c>
      <c r="H2026" s="101" t="n">
        <v>-25487.01</v>
      </c>
      <c r="I2026" s="101" t="n">
        <v>9864.01</v>
      </c>
      <c r="J2026" s="101" t="n">
        <v>1610.01</v>
      </c>
      <c r="K2026" s="101" t="n">
        <v>21920.01</v>
      </c>
      <c r="L2026" s="101" t="n">
        <v>1162.01</v>
      </c>
      <c r="M2026" s="101" t="n">
        <v>-10750.01</v>
      </c>
      <c r="N2026" s="101"/>
      <c r="O2026" s="101" t="n">
        <v>6450.41</v>
      </c>
      <c r="P2026" s="101" t="n">
        <v>9326.01</v>
      </c>
      <c r="Q2026" s="101"/>
      <c r="R2026" s="101"/>
      <c r="S2026" s="101"/>
      <c r="T2026" s="101"/>
      <c r="U2026" s="101"/>
      <c r="V2026" s="101"/>
      <c r="W2026" s="101"/>
      <c r="X2026" s="101"/>
      <c r="Y2026" s="101"/>
      <c r="Z2026" s="101"/>
      <c r="AA2026" s="101"/>
    </row>
    <row r="2027" customFormat="false" ht="15.75" hidden="false" customHeight="true" outlineLevel="0" collapsed="false">
      <c r="A2027" s="101"/>
      <c r="B2027" s="101" t="n">
        <v>9</v>
      </c>
      <c r="C2027" s="101" t="n">
        <v>84</v>
      </c>
      <c r="D2027" s="101" t="n">
        <v>75</v>
      </c>
      <c r="E2027" s="101" t="n">
        <v>159</v>
      </c>
      <c r="F2027" s="101" t="s">
        <v>296</v>
      </c>
      <c r="G2027" s="101" t="str">
        <f aca="false">E2027&amp;""&amp;F2027</f>
        <v>159Re</v>
      </c>
      <c r="H2027" s="101" t="n">
        <v>-14737.01</v>
      </c>
      <c r="I2027" s="101"/>
      <c r="J2027" s="101" t="n">
        <v>-1669.01</v>
      </c>
      <c r="K2027" s="101"/>
      <c r="L2027" s="101" t="n">
        <v>-328.01</v>
      </c>
      <c r="M2027" s="101"/>
      <c r="N2027" s="101"/>
      <c r="O2027" s="101" t="n">
        <v>6828.01</v>
      </c>
      <c r="P2027" s="101" t="n">
        <v>9140.01</v>
      </c>
      <c r="Q2027" s="101"/>
      <c r="R2027" s="101"/>
      <c r="S2027" s="101"/>
      <c r="T2027" s="101"/>
      <c r="U2027" s="101"/>
      <c r="V2027" s="101"/>
      <c r="W2027" s="101"/>
      <c r="X2027" s="101"/>
      <c r="Y2027" s="101"/>
      <c r="Z2027" s="101"/>
      <c r="AA2027" s="101"/>
    </row>
    <row r="2028" customFormat="false" ht="15.75" hidden="false" customHeight="true" outlineLevel="0" collapsed="false">
      <c r="A2028" s="101"/>
      <c r="B2028" s="101" t="n">
        <v>40</v>
      </c>
      <c r="C2028" s="101" t="n">
        <v>100</v>
      </c>
      <c r="D2028" s="101" t="n">
        <v>60</v>
      </c>
      <c r="E2028" s="101" t="n">
        <v>160</v>
      </c>
      <c r="F2028" s="101" t="s">
        <v>281</v>
      </c>
      <c r="G2028" s="101" t="str">
        <f aca="false">E2028&amp;""&amp;F2028</f>
        <v>160Nd</v>
      </c>
      <c r="H2028" s="101" t="n">
        <v>-47134.01</v>
      </c>
      <c r="I2028" s="101" t="n">
        <v>5398.01</v>
      </c>
      <c r="J2028" s="101" t="n">
        <v>13334.01</v>
      </c>
      <c r="K2028" s="101" t="n">
        <v>9222.01</v>
      </c>
      <c r="L2028" s="101"/>
      <c r="M2028" s="101" t="n">
        <v>5868.01</v>
      </c>
      <c r="N2028" s="101" t="n">
        <v>13101.01</v>
      </c>
      <c r="O2028" s="101" t="n">
        <v>-4688.01</v>
      </c>
      <c r="P2028" s="101"/>
      <c r="Q2028" s="101" t="n">
        <v>1349.01</v>
      </c>
      <c r="R2028" s="101"/>
      <c r="S2028" s="101"/>
      <c r="T2028" s="101"/>
      <c r="U2028" s="101"/>
      <c r="V2028" s="101"/>
      <c r="W2028" s="101"/>
      <c r="X2028" s="101"/>
      <c r="Y2028" s="101"/>
      <c r="Z2028" s="101"/>
      <c r="AA2028" s="101"/>
    </row>
    <row r="2029" customFormat="false" ht="15.75" hidden="false" customHeight="true" outlineLevel="0" collapsed="false">
      <c r="A2029" s="101"/>
      <c r="B2029" s="101" t="n">
        <v>38</v>
      </c>
      <c r="C2029" s="101" t="n">
        <v>99</v>
      </c>
      <c r="D2029" s="101" t="n">
        <v>61</v>
      </c>
      <c r="E2029" s="101" t="n">
        <v>160</v>
      </c>
      <c r="F2029" s="101" t="s">
        <v>282</v>
      </c>
      <c r="G2029" s="101" t="str">
        <f aca="false">E2029&amp;""&amp;F2029</f>
        <v>160Pm</v>
      </c>
      <c r="H2029" s="101" t="n">
        <v>-53002.01</v>
      </c>
      <c r="I2029" s="101" t="n">
        <v>4519.01</v>
      </c>
      <c r="J2029" s="101" t="n">
        <v>10484.01</v>
      </c>
      <c r="K2029" s="101" t="n">
        <v>10055.01</v>
      </c>
      <c r="L2029" s="101" t="n">
        <v>23250.01</v>
      </c>
      <c r="M2029" s="101" t="n">
        <v>7233.01</v>
      </c>
      <c r="N2029" s="101" t="n">
        <v>10478.01</v>
      </c>
      <c r="O2029" s="101" t="n">
        <v>-3859.01</v>
      </c>
      <c r="P2029" s="101" t="n">
        <v>-19203.01</v>
      </c>
      <c r="Q2029" s="101" t="n">
        <v>1134.01</v>
      </c>
      <c r="R2029" s="101"/>
      <c r="S2029" s="101"/>
      <c r="T2029" s="101"/>
      <c r="U2029" s="101"/>
      <c r="V2029" s="101"/>
      <c r="W2029" s="101"/>
      <c r="X2029" s="101"/>
      <c r="Y2029" s="101"/>
      <c r="Z2029" s="101"/>
      <c r="AA2029" s="101"/>
    </row>
    <row r="2030" customFormat="false" ht="15.75" hidden="false" customHeight="true" outlineLevel="0" collapsed="false">
      <c r="A2030" s="101"/>
      <c r="B2030" s="101" t="n">
        <v>36</v>
      </c>
      <c r="C2030" s="101" t="n">
        <v>98</v>
      </c>
      <c r="D2030" s="101" t="n">
        <v>62</v>
      </c>
      <c r="E2030" s="101" t="n">
        <v>160</v>
      </c>
      <c r="F2030" s="101" t="s">
        <v>283</v>
      </c>
      <c r="G2030" s="101" t="str">
        <f aca="false">E2030&amp;""&amp;F2030</f>
        <v>160Sm</v>
      </c>
      <c r="H2030" s="101" t="n">
        <v>-60234.77</v>
      </c>
      <c r="I2030" s="101" t="n">
        <v>6098.33</v>
      </c>
      <c r="J2030" s="101" t="n">
        <v>10969.48</v>
      </c>
      <c r="K2030" s="101" t="n">
        <v>11127.18</v>
      </c>
      <c r="L2030" s="101" t="n">
        <v>20758.01</v>
      </c>
      <c r="M2030" s="101" t="n">
        <v>3245.671</v>
      </c>
      <c r="N2030" s="101" t="n">
        <v>7706.16</v>
      </c>
      <c r="O2030" s="101" t="n">
        <v>-2186.07</v>
      </c>
      <c r="P2030" s="101" t="n">
        <v>-17717.01</v>
      </c>
      <c r="Q2030" s="101" t="n">
        <v>-2263.23</v>
      </c>
      <c r="R2030" s="101"/>
      <c r="S2030" s="101"/>
      <c r="T2030" s="101"/>
      <c r="U2030" s="101"/>
      <c r="V2030" s="101"/>
      <c r="W2030" s="101"/>
      <c r="X2030" s="101"/>
      <c r="Y2030" s="101"/>
      <c r="Z2030" s="101"/>
      <c r="AA2030" s="101"/>
    </row>
    <row r="2031" customFormat="false" ht="15.75" hidden="false" customHeight="true" outlineLevel="0" collapsed="false">
      <c r="A2031" s="101"/>
      <c r="B2031" s="101" t="n">
        <v>34</v>
      </c>
      <c r="C2031" s="101" t="n">
        <v>97</v>
      </c>
      <c r="D2031" s="101" t="n">
        <v>63</v>
      </c>
      <c r="E2031" s="101" t="n">
        <v>160</v>
      </c>
      <c r="F2031" s="101" t="s">
        <v>284</v>
      </c>
      <c r="G2031" s="101" t="str">
        <f aca="false">E2031&amp;""&amp;F2031</f>
        <v>160Eu</v>
      </c>
      <c r="H2031" s="101" t="n">
        <v>-63480.441</v>
      </c>
      <c r="I2031" s="101" t="n">
        <v>5508.9</v>
      </c>
      <c r="J2031" s="101" t="n">
        <v>8561.66</v>
      </c>
      <c r="K2031" s="101" t="n">
        <v>12367.91</v>
      </c>
      <c r="L2031" s="101" t="n">
        <v>18969.2</v>
      </c>
      <c r="M2031" s="101" t="n">
        <v>4460.485</v>
      </c>
      <c r="N2031" s="101" t="n">
        <v>4355.09</v>
      </c>
      <c r="O2031" s="101" t="n">
        <v>-1741.74</v>
      </c>
      <c r="P2031" s="101" t="n">
        <v>-14215.15</v>
      </c>
      <c r="Q2031" s="101" t="n">
        <v>-2990.98</v>
      </c>
      <c r="R2031" s="101"/>
      <c r="S2031" s="101"/>
      <c r="T2031" s="101"/>
      <c r="U2031" s="101"/>
      <c r="V2031" s="101"/>
      <c r="W2031" s="101"/>
      <c r="X2031" s="101"/>
      <c r="Y2031" s="101"/>
      <c r="Z2031" s="101"/>
      <c r="AA2031" s="101"/>
    </row>
    <row r="2032" customFormat="false" ht="15.75" hidden="false" customHeight="true" outlineLevel="0" collapsed="false">
      <c r="A2032" s="101"/>
      <c r="B2032" s="101" t="n">
        <v>32</v>
      </c>
      <c r="C2032" s="101" t="n">
        <v>96</v>
      </c>
      <c r="D2032" s="101" t="n">
        <v>64</v>
      </c>
      <c r="E2032" s="101" t="n">
        <v>160</v>
      </c>
      <c r="F2032" s="101" t="s">
        <v>285</v>
      </c>
      <c r="G2032" s="101" t="str">
        <f aca="false">E2032&amp;""&amp;F2032</f>
        <v>160Gd</v>
      </c>
      <c r="H2032" s="101" t="n">
        <v>-67940.926</v>
      </c>
      <c r="I2032" s="101" t="n">
        <v>7451.46</v>
      </c>
      <c r="J2032" s="101" t="n">
        <v>9187.04</v>
      </c>
      <c r="K2032" s="101" t="n">
        <v>13394.67</v>
      </c>
      <c r="L2032" s="101" t="n">
        <v>17268.65</v>
      </c>
      <c r="M2032" s="101" t="n">
        <v>-105.394</v>
      </c>
      <c r="N2032" s="101" t="n">
        <v>1730.5</v>
      </c>
      <c r="O2032" s="101" t="n">
        <v>-1003.14</v>
      </c>
      <c r="P2032" s="101" t="n">
        <v>-13022.14</v>
      </c>
      <c r="Q2032" s="101" t="n">
        <v>-6480.6</v>
      </c>
      <c r="R2032" s="101"/>
      <c r="S2032" s="101"/>
      <c r="T2032" s="101"/>
      <c r="U2032" s="101"/>
      <c r="V2032" s="101"/>
      <c r="W2032" s="101"/>
      <c r="X2032" s="101"/>
      <c r="Y2032" s="101"/>
      <c r="Z2032" s="101"/>
      <c r="AA2032" s="101"/>
    </row>
    <row r="2033" customFormat="false" ht="15.75" hidden="false" customHeight="true" outlineLevel="0" collapsed="false">
      <c r="A2033" s="101"/>
      <c r="B2033" s="101" t="n">
        <v>30</v>
      </c>
      <c r="C2033" s="101" t="n">
        <v>95</v>
      </c>
      <c r="D2033" s="101" t="n">
        <v>65</v>
      </c>
      <c r="E2033" s="101" t="n">
        <v>160</v>
      </c>
      <c r="F2033" s="101" t="s">
        <v>286</v>
      </c>
      <c r="G2033" s="101" t="str">
        <f aca="false">E2033&amp;""&amp;F2033</f>
        <v>160Tb</v>
      </c>
      <c r="H2033" s="101" t="n">
        <v>-67835.532</v>
      </c>
      <c r="I2033" s="101" t="n">
        <v>6375.21</v>
      </c>
      <c r="J2033" s="101" t="n">
        <v>6563.72</v>
      </c>
      <c r="K2033" s="101" t="n">
        <v>14508.23</v>
      </c>
      <c r="L2033" s="101" t="n">
        <v>15158.31</v>
      </c>
      <c r="M2033" s="101" t="n">
        <v>1835.891</v>
      </c>
      <c r="N2033" s="101" t="n">
        <v>-1454.11</v>
      </c>
      <c r="O2033" s="101" t="n">
        <v>-175.3</v>
      </c>
      <c r="P2033" s="101" t="n">
        <v>-9081.64</v>
      </c>
      <c r="Q2033" s="101" t="n">
        <v>-6740.59</v>
      </c>
      <c r="R2033" s="101"/>
      <c r="S2033" s="101"/>
      <c r="T2033" s="101"/>
      <c r="U2033" s="101"/>
      <c r="V2033" s="101"/>
      <c r="W2033" s="101"/>
      <c r="X2033" s="101"/>
      <c r="Y2033" s="101"/>
      <c r="Z2033" s="101"/>
      <c r="AA2033" s="101"/>
    </row>
    <row r="2034" customFormat="false" ht="15.75" hidden="false" customHeight="true" outlineLevel="0" collapsed="false">
      <c r="A2034" s="101"/>
      <c r="B2034" s="101" t="n">
        <v>28</v>
      </c>
      <c r="C2034" s="101" t="n">
        <v>94</v>
      </c>
      <c r="D2034" s="101" t="n">
        <v>66</v>
      </c>
      <c r="E2034" s="101" t="n">
        <v>160</v>
      </c>
      <c r="F2034" s="101" t="s">
        <v>287</v>
      </c>
      <c r="G2034" s="101" t="str">
        <f aca="false">E2034&amp;""&amp;F2034</f>
        <v>160Dy</v>
      </c>
      <c r="H2034" s="101" t="n">
        <v>-69671.423</v>
      </c>
      <c r="I2034" s="101" t="n">
        <v>8576.48</v>
      </c>
      <c r="J2034" s="101" t="n">
        <v>7428.75</v>
      </c>
      <c r="K2034" s="101" t="n">
        <v>15407.9</v>
      </c>
      <c r="L2034" s="101" t="n">
        <v>13560.47</v>
      </c>
      <c r="M2034" s="101" t="n">
        <v>-3290</v>
      </c>
      <c r="N2034" s="101" t="n">
        <v>-3607.2</v>
      </c>
      <c r="O2034" s="101" t="n">
        <v>437.94</v>
      </c>
      <c r="P2034" s="101" t="n">
        <v>-8399.61</v>
      </c>
      <c r="Q2034" s="101" t="n">
        <v>-10414.08</v>
      </c>
      <c r="R2034" s="101"/>
      <c r="S2034" s="101"/>
      <c r="T2034" s="101"/>
      <c r="U2034" s="101"/>
      <c r="V2034" s="101"/>
      <c r="W2034" s="101"/>
      <c r="X2034" s="101"/>
      <c r="Y2034" s="101"/>
      <c r="Z2034" s="101"/>
      <c r="AA2034" s="101"/>
    </row>
    <row r="2035" customFormat="false" ht="15.75" hidden="false" customHeight="true" outlineLevel="0" collapsed="false">
      <c r="A2035" s="101"/>
      <c r="B2035" s="101" t="n">
        <v>26</v>
      </c>
      <c r="C2035" s="101" t="n">
        <v>93</v>
      </c>
      <c r="D2035" s="101" t="n">
        <v>67</v>
      </c>
      <c r="E2035" s="101" t="n">
        <v>160</v>
      </c>
      <c r="F2035" s="101" t="s">
        <v>288</v>
      </c>
      <c r="G2035" s="101" t="str">
        <f aca="false">E2035&amp;""&amp;F2035</f>
        <v>160Ho</v>
      </c>
      <c r="H2035" s="101" t="n">
        <v>-66381.423</v>
      </c>
      <c r="I2035" s="101" t="n">
        <v>7124.08</v>
      </c>
      <c r="J2035" s="101" t="n">
        <v>4504.13</v>
      </c>
      <c r="K2035" s="101" t="n">
        <v>16337.65</v>
      </c>
      <c r="L2035" s="101" t="n">
        <v>11489.42</v>
      </c>
      <c r="M2035" s="101" t="n">
        <v>-317.196</v>
      </c>
      <c r="N2035" s="101" t="n">
        <v>-6079.4</v>
      </c>
      <c r="O2035" s="101" t="n">
        <v>1283.76</v>
      </c>
      <c r="P2035" s="101" t="n">
        <v>-4138.75</v>
      </c>
      <c r="Q2035" s="101" t="n">
        <v>-9892.58</v>
      </c>
      <c r="R2035" s="101"/>
      <c r="S2035" s="101"/>
      <c r="T2035" s="101"/>
      <c r="U2035" s="101"/>
      <c r="V2035" s="101"/>
      <c r="W2035" s="101"/>
      <c r="X2035" s="101"/>
      <c r="Y2035" s="101"/>
      <c r="Z2035" s="101"/>
      <c r="AA2035" s="101"/>
    </row>
    <row r="2036" customFormat="false" ht="15.75" hidden="false" customHeight="true" outlineLevel="0" collapsed="false">
      <c r="A2036" s="101"/>
      <c r="B2036" s="101" t="n">
        <v>24</v>
      </c>
      <c r="C2036" s="101" t="n">
        <v>92</v>
      </c>
      <c r="D2036" s="101" t="n">
        <v>68</v>
      </c>
      <c r="E2036" s="101" t="n">
        <v>160</v>
      </c>
      <c r="F2036" s="101" t="s">
        <v>289</v>
      </c>
      <c r="G2036" s="101" t="str">
        <f aca="false">E2036&amp;""&amp;F2036</f>
        <v>160Er</v>
      </c>
      <c r="H2036" s="101" t="n">
        <v>-66064.228</v>
      </c>
      <c r="I2036" s="101" t="n">
        <v>9575.38</v>
      </c>
      <c r="J2036" s="101" t="n">
        <v>6024.54</v>
      </c>
      <c r="K2036" s="101" t="n">
        <v>16903.05</v>
      </c>
      <c r="L2036" s="101" t="n">
        <v>10236.01</v>
      </c>
      <c r="M2036" s="101" t="n">
        <v>-5762.2</v>
      </c>
      <c r="N2036" s="101" t="n">
        <v>-7899.33</v>
      </c>
      <c r="O2036" s="101" t="n">
        <v>2039.19</v>
      </c>
      <c r="P2036" s="101" t="n">
        <v>-4186.94</v>
      </c>
      <c r="Q2036" s="101" t="n">
        <v>-13565.15</v>
      </c>
      <c r="R2036" s="101"/>
      <c r="S2036" s="101"/>
      <c r="T2036" s="101"/>
      <c r="U2036" s="101"/>
      <c r="V2036" s="101"/>
      <c r="W2036" s="101"/>
      <c r="X2036" s="101"/>
      <c r="Y2036" s="101"/>
      <c r="Z2036" s="101"/>
      <c r="AA2036" s="101"/>
    </row>
    <row r="2037" customFormat="false" ht="15.75" hidden="false" customHeight="true" outlineLevel="0" collapsed="false">
      <c r="A2037" s="101"/>
      <c r="B2037" s="101" t="n">
        <v>22</v>
      </c>
      <c r="C2037" s="101" t="n">
        <v>91</v>
      </c>
      <c r="D2037" s="101" t="n">
        <v>69</v>
      </c>
      <c r="E2037" s="101" t="n">
        <v>160</v>
      </c>
      <c r="F2037" s="101" t="s">
        <v>290</v>
      </c>
      <c r="G2037" s="101" t="str">
        <f aca="false">E2037&amp;""&amp;F2037</f>
        <v>160Tm</v>
      </c>
      <c r="H2037" s="101" t="n">
        <v>-60302.028</v>
      </c>
      <c r="I2037" s="101" t="n">
        <v>7802.95</v>
      </c>
      <c r="J2037" s="101" t="n">
        <v>3030.84</v>
      </c>
      <c r="K2037" s="101" t="n">
        <v>17741.47</v>
      </c>
      <c r="L2037" s="101" t="n">
        <v>8693.57</v>
      </c>
      <c r="M2037" s="101" t="n">
        <v>-2137.127</v>
      </c>
      <c r="N2037" s="101" t="n">
        <v>-10032.09</v>
      </c>
      <c r="O2037" s="101" t="n">
        <v>2751.39</v>
      </c>
      <c r="P2037" s="101" t="n">
        <v>-262.34</v>
      </c>
      <c r="Q2037" s="101" t="n">
        <v>-12534.59</v>
      </c>
      <c r="R2037" s="101"/>
      <c r="S2037" s="101"/>
      <c r="T2037" s="101"/>
      <c r="U2037" s="101"/>
      <c r="V2037" s="101"/>
      <c r="W2037" s="101"/>
      <c r="X2037" s="101"/>
      <c r="Y2037" s="101"/>
      <c r="Z2037" s="101"/>
      <c r="AA2037" s="101"/>
    </row>
    <row r="2038" customFormat="false" ht="15.75" hidden="false" customHeight="true" outlineLevel="0" collapsed="false">
      <c r="A2038" s="101"/>
      <c r="B2038" s="101" t="n">
        <v>20</v>
      </c>
      <c r="C2038" s="101" t="n">
        <v>90</v>
      </c>
      <c r="D2038" s="101" t="n">
        <v>70</v>
      </c>
      <c r="E2038" s="101" t="n">
        <v>160</v>
      </c>
      <c r="F2038" s="101" t="s">
        <v>291</v>
      </c>
      <c r="G2038" s="101" t="str">
        <f aca="false">E2038&amp;""&amp;F2038</f>
        <v>160Yb</v>
      </c>
      <c r="H2038" s="101" t="n">
        <v>-58164.901</v>
      </c>
      <c r="I2038" s="101" t="n">
        <v>10397.46</v>
      </c>
      <c r="J2038" s="101" t="n">
        <v>4883.47</v>
      </c>
      <c r="K2038" s="101" t="n">
        <v>18297.31</v>
      </c>
      <c r="L2038" s="101" t="n">
        <v>7439.03</v>
      </c>
      <c r="M2038" s="101" t="n">
        <v>-7894.964</v>
      </c>
      <c r="N2038" s="101" t="n">
        <v>-12233.63</v>
      </c>
      <c r="O2038" s="101" t="n">
        <v>3620.57</v>
      </c>
      <c r="P2038" s="101" t="n">
        <v>-893.71</v>
      </c>
      <c r="Q2038" s="101" t="n">
        <v>-16527.61</v>
      </c>
      <c r="R2038" s="101"/>
      <c r="S2038" s="101"/>
      <c r="T2038" s="101"/>
      <c r="U2038" s="101"/>
      <c r="V2038" s="101"/>
      <c r="W2038" s="101"/>
      <c r="X2038" s="101"/>
      <c r="Y2038" s="101"/>
      <c r="Z2038" s="101"/>
      <c r="AA2038" s="101"/>
    </row>
    <row r="2039" customFormat="false" ht="15.75" hidden="false" customHeight="true" outlineLevel="0" collapsed="false">
      <c r="A2039" s="101"/>
      <c r="B2039" s="101" t="n">
        <v>18</v>
      </c>
      <c r="C2039" s="101" t="n">
        <v>89</v>
      </c>
      <c r="D2039" s="101" t="n">
        <v>71</v>
      </c>
      <c r="E2039" s="101" t="n">
        <v>160</v>
      </c>
      <c r="F2039" s="101" t="s">
        <v>292</v>
      </c>
      <c r="G2039" s="101" t="str">
        <f aca="false">E2039&amp;""&amp;F2039</f>
        <v>160Lu</v>
      </c>
      <c r="H2039" s="101" t="n">
        <v>-50269.937</v>
      </c>
      <c r="I2039" s="101" t="n">
        <v>8632.65</v>
      </c>
      <c r="J2039" s="101" t="n">
        <v>1720.15</v>
      </c>
      <c r="K2039" s="101" t="n">
        <v>19200.27</v>
      </c>
      <c r="L2039" s="101" t="n">
        <v>6144.68</v>
      </c>
      <c r="M2039" s="101" t="n">
        <v>-4338.665</v>
      </c>
      <c r="N2039" s="101" t="n">
        <v>-14395.78</v>
      </c>
      <c r="O2039" s="101" t="n">
        <v>4134.13</v>
      </c>
      <c r="P2039" s="101" t="n">
        <v>3011.49</v>
      </c>
      <c r="Q2039" s="101" t="n">
        <v>-15488.5</v>
      </c>
      <c r="R2039" s="101"/>
      <c r="S2039" s="101"/>
      <c r="T2039" s="101"/>
      <c r="U2039" s="101"/>
      <c r="V2039" s="101"/>
      <c r="W2039" s="101"/>
      <c r="X2039" s="101"/>
      <c r="Y2039" s="101"/>
      <c r="Z2039" s="101"/>
      <c r="AA2039" s="101"/>
    </row>
    <row r="2040" customFormat="false" ht="15.75" hidden="false" customHeight="true" outlineLevel="0" collapsed="false">
      <c r="A2040" s="101"/>
      <c r="B2040" s="101" t="n">
        <v>16</v>
      </c>
      <c r="C2040" s="101" t="n">
        <v>88</v>
      </c>
      <c r="D2040" s="101" t="n">
        <v>72</v>
      </c>
      <c r="E2040" s="101" t="n">
        <v>160</v>
      </c>
      <c r="F2040" s="101" t="s">
        <v>293</v>
      </c>
      <c r="G2040" s="101" t="str">
        <f aca="false">E2040&amp;""&amp;F2040</f>
        <v>160Hf</v>
      </c>
      <c r="H2040" s="101" t="n">
        <v>-45931.271</v>
      </c>
      <c r="I2040" s="101" t="n">
        <v>11149.83</v>
      </c>
      <c r="J2040" s="101" t="n">
        <v>3511.64</v>
      </c>
      <c r="K2040" s="101" t="n">
        <v>19971.39</v>
      </c>
      <c r="L2040" s="101" t="n">
        <v>4498.99</v>
      </c>
      <c r="M2040" s="101" t="n">
        <v>-10057.118</v>
      </c>
      <c r="N2040" s="101" t="n">
        <v>-16554.36</v>
      </c>
      <c r="O2040" s="101" t="n">
        <v>4902.26</v>
      </c>
      <c r="P2040" s="101" t="n">
        <v>2618.52</v>
      </c>
      <c r="Q2040" s="101" t="n">
        <v>-19558.32</v>
      </c>
      <c r="R2040" s="101"/>
      <c r="S2040" s="101"/>
      <c r="T2040" s="101"/>
      <c r="U2040" s="101"/>
      <c r="V2040" s="101"/>
      <c r="W2040" s="101"/>
      <c r="X2040" s="101"/>
      <c r="Y2040" s="101"/>
      <c r="Z2040" s="101"/>
      <c r="AA2040" s="101"/>
    </row>
    <row r="2041" customFormat="false" ht="15.75" hidden="false" customHeight="true" outlineLevel="0" collapsed="false">
      <c r="A2041" s="101"/>
      <c r="B2041" s="101" t="n">
        <v>14</v>
      </c>
      <c r="C2041" s="101" t="n">
        <v>87</v>
      </c>
      <c r="D2041" s="101" t="n">
        <v>73</v>
      </c>
      <c r="E2041" s="101" t="n">
        <v>160</v>
      </c>
      <c r="F2041" s="101" t="s">
        <v>294</v>
      </c>
      <c r="G2041" s="101" t="str">
        <f aca="false">E2041&amp;""&amp;F2041</f>
        <v>160Ta</v>
      </c>
      <c r="H2041" s="101" t="n">
        <v>-35874.153</v>
      </c>
      <c r="I2041" s="101" t="n">
        <v>9501.2</v>
      </c>
      <c r="J2041" s="101" t="n">
        <v>310.37</v>
      </c>
      <c r="K2041" s="101" t="n">
        <v>20850.01</v>
      </c>
      <c r="L2041" s="101" t="n">
        <v>3239.79</v>
      </c>
      <c r="M2041" s="101" t="n">
        <v>-6497.24</v>
      </c>
      <c r="N2041" s="101" t="n">
        <v>-18943.01</v>
      </c>
      <c r="O2041" s="101" t="n">
        <v>5450.86</v>
      </c>
      <c r="P2041" s="101" t="n">
        <v>6545.48</v>
      </c>
      <c r="Q2041" s="101" t="n">
        <v>-18458.01</v>
      </c>
      <c r="R2041" s="101"/>
      <c r="S2041" s="101"/>
      <c r="T2041" s="101"/>
      <c r="U2041" s="101"/>
      <c r="V2041" s="101"/>
      <c r="W2041" s="101"/>
      <c r="X2041" s="101"/>
      <c r="Y2041" s="101"/>
      <c r="Z2041" s="101"/>
      <c r="AA2041" s="101"/>
    </row>
    <row r="2042" customFormat="false" ht="15.75" hidden="false" customHeight="true" outlineLevel="0" collapsed="false">
      <c r="A2042" s="101"/>
      <c r="B2042" s="101" t="n">
        <v>12</v>
      </c>
      <c r="C2042" s="101" t="n">
        <v>86</v>
      </c>
      <c r="D2042" s="101" t="n">
        <v>74</v>
      </c>
      <c r="E2042" s="101" t="n">
        <v>160</v>
      </c>
      <c r="F2042" s="101" t="s">
        <v>295</v>
      </c>
      <c r="G2042" s="101" t="str">
        <f aca="false">E2042&amp;""&amp;F2042</f>
        <v>160W</v>
      </c>
      <c r="H2042" s="101" t="n">
        <v>-29376.914</v>
      </c>
      <c r="I2042" s="101" t="n">
        <v>11961.01</v>
      </c>
      <c r="J2042" s="101" t="n">
        <v>2221.62</v>
      </c>
      <c r="K2042" s="101" t="n">
        <v>21824.01</v>
      </c>
      <c r="L2042" s="101" t="n">
        <v>1852.34</v>
      </c>
      <c r="M2042" s="101" t="n">
        <v>-12445.01</v>
      </c>
      <c r="N2042" s="101"/>
      <c r="O2042" s="101" t="n">
        <v>6065.45</v>
      </c>
      <c r="P2042" s="101" t="n">
        <v>6186.87</v>
      </c>
      <c r="Q2042" s="101" t="n">
        <v>-22711.01</v>
      </c>
      <c r="R2042" s="101"/>
      <c r="S2042" s="101"/>
      <c r="T2042" s="101"/>
      <c r="U2042" s="101"/>
      <c r="V2042" s="101"/>
      <c r="W2042" s="101"/>
      <c r="X2042" s="101"/>
      <c r="Y2042" s="101"/>
      <c r="Z2042" s="101"/>
      <c r="AA2042" s="101"/>
    </row>
    <row r="2043" customFormat="false" ht="15.75" hidden="false" customHeight="true" outlineLevel="0" collapsed="false">
      <c r="A2043" s="101"/>
      <c r="B2043" s="101" t="n">
        <v>10</v>
      </c>
      <c r="C2043" s="101" t="n">
        <v>85</v>
      </c>
      <c r="D2043" s="101" t="n">
        <v>75</v>
      </c>
      <c r="E2043" s="101" t="n">
        <v>160</v>
      </c>
      <c r="F2043" s="101" t="s">
        <v>296</v>
      </c>
      <c r="G2043" s="101" t="str">
        <f aca="false">E2043&amp;""&amp;F2043</f>
        <v>160Re</v>
      </c>
      <c r="H2043" s="101" t="n">
        <v>-16931.01</v>
      </c>
      <c r="I2043" s="101" t="n">
        <v>10265.01</v>
      </c>
      <c r="J2043" s="101" t="n">
        <v>-1267.07</v>
      </c>
      <c r="K2043" s="101"/>
      <c r="L2043" s="101" t="n">
        <v>343.01</v>
      </c>
      <c r="M2043" s="101"/>
      <c r="N2043" s="101"/>
      <c r="O2043" s="101" t="n">
        <v>6697.67</v>
      </c>
      <c r="P2043" s="101" t="n">
        <v>10224.01</v>
      </c>
      <c r="Q2043" s="101"/>
      <c r="R2043" s="101"/>
      <c r="S2043" s="101"/>
      <c r="T2043" s="101"/>
      <c r="U2043" s="101"/>
      <c r="V2043" s="101"/>
      <c r="W2043" s="101"/>
      <c r="X2043" s="101"/>
      <c r="Y2043" s="101"/>
      <c r="Z2043" s="101"/>
      <c r="AA2043" s="101"/>
    </row>
    <row r="2044" customFormat="false" ht="15.75" hidden="false" customHeight="true" outlineLevel="0" collapsed="false">
      <c r="A2044" s="101"/>
      <c r="B2044" s="101" t="n">
        <v>41</v>
      </c>
      <c r="C2044" s="101" t="n">
        <v>101</v>
      </c>
      <c r="D2044" s="101" t="n">
        <v>60</v>
      </c>
      <c r="E2044" s="101" t="n">
        <v>161</v>
      </c>
      <c r="F2044" s="101" t="s">
        <v>281</v>
      </c>
      <c r="G2044" s="101" t="str">
        <f aca="false">E2044&amp;""&amp;F2044</f>
        <v>161Nd</v>
      </c>
      <c r="H2044" s="101" t="n">
        <v>-42588.01</v>
      </c>
      <c r="I2044" s="101" t="n">
        <v>3526.01</v>
      </c>
      <c r="J2044" s="101"/>
      <c r="K2044" s="101" t="n">
        <v>8924.01</v>
      </c>
      <c r="L2044" s="101"/>
      <c r="M2044" s="101" t="n">
        <v>7648.01</v>
      </c>
      <c r="N2044" s="101" t="n">
        <v>14084.01</v>
      </c>
      <c r="O2044" s="101" t="n">
        <v>-5005.01</v>
      </c>
      <c r="P2044" s="101"/>
      <c r="Q2044" s="101" t="n">
        <v>2343.01</v>
      </c>
      <c r="R2044" s="101"/>
      <c r="S2044" s="101"/>
      <c r="T2044" s="101"/>
      <c r="U2044" s="101"/>
      <c r="V2044" s="101"/>
      <c r="W2044" s="101"/>
      <c r="X2044" s="101"/>
      <c r="Y2044" s="101"/>
      <c r="Z2044" s="101"/>
      <c r="AA2044" s="101"/>
    </row>
    <row r="2045" customFormat="false" ht="15.75" hidden="false" customHeight="true" outlineLevel="0" collapsed="false">
      <c r="A2045" s="101"/>
      <c r="B2045" s="101" t="n">
        <v>39</v>
      </c>
      <c r="C2045" s="101" t="n">
        <v>100</v>
      </c>
      <c r="D2045" s="101" t="n">
        <v>61</v>
      </c>
      <c r="E2045" s="101" t="n">
        <v>161</v>
      </c>
      <c r="F2045" s="101" t="s">
        <v>282</v>
      </c>
      <c r="G2045" s="101" t="str">
        <f aca="false">E2045&amp;""&amp;F2045</f>
        <v>161Pm</v>
      </c>
      <c r="H2045" s="101" t="n">
        <v>-50235.01</v>
      </c>
      <c r="I2045" s="101" t="n">
        <v>5305.01</v>
      </c>
      <c r="J2045" s="101" t="n">
        <v>10391.01</v>
      </c>
      <c r="K2045" s="101" t="n">
        <v>9824.01</v>
      </c>
      <c r="L2045" s="101" t="n">
        <v>23725.01</v>
      </c>
      <c r="M2045" s="101" t="n">
        <v>6436.01</v>
      </c>
      <c r="N2045" s="101" t="n">
        <v>11556.01</v>
      </c>
      <c r="O2045" s="101" t="n">
        <v>-4120.01</v>
      </c>
      <c r="P2045" s="101"/>
      <c r="Q2045" s="101" t="n">
        <v>1928.01</v>
      </c>
      <c r="R2045" s="101"/>
      <c r="S2045" s="101"/>
      <c r="T2045" s="101"/>
      <c r="U2045" s="101"/>
      <c r="V2045" s="101"/>
      <c r="W2045" s="101"/>
      <c r="X2045" s="101"/>
      <c r="Y2045" s="101"/>
      <c r="Z2045" s="101"/>
      <c r="AA2045" s="101"/>
    </row>
    <row r="2046" customFormat="false" ht="15.75" hidden="false" customHeight="true" outlineLevel="0" collapsed="false">
      <c r="A2046" s="101"/>
      <c r="B2046" s="101" t="n">
        <v>37</v>
      </c>
      <c r="C2046" s="101" t="n">
        <v>99</v>
      </c>
      <c r="D2046" s="101" t="n">
        <v>62</v>
      </c>
      <c r="E2046" s="101" t="n">
        <v>161</v>
      </c>
      <c r="F2046" s="101" t="s">
        <v>283</v>
      </c>
      <c r="G2046" s="101" t="str">
        <f aca="false">E2046&amp;""&amp;F2046</f>
        <v>161Sm</v>
      </c>
      <c r="H2046" s="101" t="n">
        <v>-56671.937</v>
      </c>
      <c r="I2046" s="101" t="n">
        <v>4508.48</v>
      </c>
      <c r="J2046" s="101" t="n">
        <v>10959.01</v>
      </c>
      <c r="K2046" s="101" t="n">
        <v>10606.82</v>
      </c>
      <c r="L2046" s="101" t="n">
        <v>21443.01</v>
      </c>
      <c r="M2046" s="101" t="n">
        <v>5119.564</v>
      </c>
      <c r="N2046" s="101" t="n">
        <v>8833.07</v>
      </c>
      <c r="O2046" s="101" t="n">
        <v>-2635.33</v>
      </c>
      <c r="P2046" s="101" t="n">
        <v>-16827.01</v>
      </c>
      <c r="Q2046" s="101" t="n">
        <v>-1262.81</v>
      </c>
      <c r="R2046" s="101"/>
      <c r="S2046" s="101"/>
      <c r="T2046" s="101"/>
      <c r="U2046" s="101"/>
      <c r="V2046" s="101"/>
      <c r="W2046" s="101"/>
      <c r="X2046" s="101"/>
      <c r="Y2046" s="101"/>
      <c r="Z2046" s="101"/>
      <c r="AA2046" s="101"/>
    </row>
    <row r="2047" customFormat="false" ht="15.75" hidden="false" customHeight="true" outlineLevel="0" collapsed="false">
      <c r="A2047" s="101"/>
      <c r="B2047" s="101" t="n">
        <v>35</v>
      </c>
      <c r="C2047" s="101" t="n">
        <v>98</v>
      </c>
      <c r="D2047" s="101" t="n">
        <v>63</v>
      </c>
      <c r="E2047" s="101" t="n">
        <v>161</v>
      </c>
      <c r="F2047" s="101" t="s">
        <v>284</v>
      </c>
      <c r="G2047" s="101" t="str">
        <f aca="false">E2047&amp;""&amp;F2047</f>
        <v>161Eu</v>
      </c>
      <c r="H2047" s="101" t="n">
        <v>-61791.501</v>
      </c>
      <c r="I2047" s="101" t="n">
        <v>6382.38</v>
      </c>
      <c r="J2047" s="101" t="n">
        <v>8845.7</v>
      </c>
      <c r="K2047" s="101" t="n">
        <v>11891.27</v>
      </c>
      <c r="L2047" s="101" t="n">
        <v>19815.18</v>
      </c>
      <c r="M2047" s="101" t="n">
        <v>3713.508</v>
      </c>
      <c r="N2047" s="101" t="n">
        <v>5669.32</v>
      </c>
      <c r="O2047" s="101" t="n">
        <v>-1919.4</v>
      </c>
      <c r="P2047" s="101" t="n">
        <v>-16078.01</v>
      </c>
      <c r="Q2047" s="101" t="n">
        <v>-1921.89</v>
      </c>
      <c r="R2047" s="101"/>
      <c r="S2047" s="101"/>
      <c r="T2047" s="101"/>
      <c r="U2047" s="101"/>
      <c r="V2047" s="101"/>
      <c r="W2047" s="101"/>
      <c r="X2047" s="101"/>
      <c r="Y2047" s="101"/>
      <c r="Z2047" s="101"/>
      <c r="AA2047" s="101"/>
    </row>
    <row r="2048" customFormat="false" ht="15.75" hidden="false" customHeight="true" outlineLevel="0" collapsed="false">
      <c r="A2048" s="101"/>
      <c r="B2048" s="101" t="n">
        <v>33</v>
      </c>
      <c r="C2048" s="101" t="n">
        <v>97</v>
      </c>
      <c r="D2048" s="101" t="n">
        <v>64</v>
      </c>
      <c r="E2048" s="101" t="n">
        <v>161</v>
      </c>
      <c r="F2048" s="101" t="s">
        <v>285</v>
      </c>
      <c r="G2048" s="101" t="str">
        <f aca="false">E2048&amp;""&amp;F2048</f>
        <v>161Gd</v>
      </c>
      <c r="H2048" s="101" t="n">
        <v>-65505.009</v>
      </c>
      <c r="I2048" s="101" t="n">
        <v>5635.4</v>
      </c>
      <c r="J2048" s="101" t="n">
        <v>9313.54</v>
      </c>
      <c r="K2048" s="101" t="n">
        <v>13086.86</v>
      </c>
      <c r="L2048" s="101" t="n">
        <v>17875.2</v>
      </c>
      <c r="M2048" s="101" t="n">
        <v>1955.813</v>
      </c>
      <c r="N2048" s="101" t="n">
        <v>2549.48</v>
      </c>
      <c r="O2048" s="101" t="n">
        <v>-1252.37</v>
      </c>
      <c r="P2048" s="101" t="n">
        <v>-12559.21</v>
      </c>
      <c r="Q2048" s="101" t="n">
        <v>-5740.79</v>
      </c>
      <c r="R2048" s="101"/>
      <c r="S2048" s="101"/>
      <c r="T2048" s="101"/>
      <c r="U2048" s="101"/>
      <c r="V2048" s="101"/>
      <c r="W2048" s="101"/>
      <c r="X2048" s="101"/>
      <c r="Y2048" s="101"/>
      <c r="Z2048" s="101"/>
      <c r="AA2048" s="101"/>
    </row>
    <row r="2049" customFormat="false" ht="15.75" hidden="false" customHeight="true" outlineLevel="0" collapsed="false">
      <c r="A2049" s="101"/>
      <c r="B2049" s="101" t="n">
        <v>31</v>
      </c>
      <c r="C2049" s="101" t="n">
        <v>96</v>
      </c>
      <c r="D2049" s="101" t="n">
        <v>65</v>
      </c>
      <c r="E2049" s="101" t="n">
        <v>161</v>
      </c>
      <c r="F2049" s="101" t="s">
        <v>286</v>
      </c>
      <c r="G2049" s="101" t="str">
        <f aca="false">E2049&amp;""&amp;F2049</f>
        <v>161Tb</v>
      </c>
      <c r="H2049" s="101" t="n">
        <v>-67460.822</v>
      </c>
      <c r="I2049" s="101" t="n">
        <v>7696.61</v>
      </c>
      <c r="J2049" s="101" t="n">
        <v>6808.87</v>
      </c>
      <c r="K2049" s="101" t="n">
        <v>14071.82</v>
      </c>
      <c r="L2049" s="101" t="n">
        <v>15995.9</v>
      </c>
      <c r="M2049" s="101" t="n">
        <v>593.672</v>
      </c>
      <c r="N2049" s="101" t="n">
        <v>-264.29</v>
      </c>
      <c r="O2049" s="101" t="n">
        <v>-427.44</v>
      </c>
      <c r="P2049" s="101" t="n">
        <v>-11269.35</v>
      </c>
      <c r="Q2049" s="101" t="n">
        <v>-5860.72</v>
      </c>
      <c r="R2049" s="101"/>
      <c r="S2049" s="101"/>
      <c r="T2049" s="101"/>
      <c r="U2049" s="101"/>
      <c r="V2049" s="101"/>
      <c r="W2049" s="101"/>
      <c r="X2049" s="101"/>
      <c r="Y2049" s="101"/>
      <c r="Z2049" s="101"/>
      <c r="AA2049" s="101"/>
    </row>
    <row r="2050" customFormat="false" ht="15.75" hidden="false" customHeight="true" outlineLevel="0" collapsed="false">
      <c r="A2050" s="101"/>
      <c r="B2050" s="101" t="n">
        <v>29</v>
      </c>
      <c r="C2050" s="101" t="n">
        <v>95</v>
      </c>
      <c r="D2050" s="101" t="n">
        <v>66</v>
      </c>
      <c r="E2050" s="101" t="n">
        <v>161</v>
      </c>
      <c r="F2050" s="101" t="s">
        <v>287</v>
      </c>
      <c r="G2050" s="101" t="str">
        <f aca="false">E2050&amp;""&amp;F2050</f>
        <v>161Dy</v>
      </c>
      <c r="H2050" s="101" t="n">
        <v>-68054.493</v>
      </c>
      <c r="I2050" s="101" t="n">
        <v>6454.39</v>
      </c>
      <c r="J2050" s="101" t="n">
        <v>7507.93</v>
      </c>
      <c r="K2050" s="101" t="n">
        <v>15030.87</v>
      </c>
      <c r="L2050" s="101" t="n">
        <v>14071.65</v>
      </c>
      <c r="M2050" s="101" t="n">
        <v>-857.957</v>
      </c>
      <c r="N2050" s="101" t="n">
        <v>-2854.2</v>
      </c>
      <c r="O2050" s="101" t="n">
        <v>343.41</v>
      </c>
      <c r="P2050" s="101" t="n">
        <v>-7402.54</v>
      </c>
      <c r="Q2050" s="101" t="n">
        <v>-9744.39</v>
      </c>
      <c r="R2050" s="101"/>
      <c r="S2050" s="101"/>
      <c r="T2050" s="101"/>
      <c r="U2050" s="101"/>
      <c r="V2050" s="101"/>
      <c r="W2050" s="101"/>
      <c r="X2050" s="101"/>
      <c r="Y2050" s="101"/>
      <c r="Z2050" s="101"/>
      <c r="AA2050" s="101"/>
    </row>
    <row r="2051" customFormat="false" ht="15.75" hidden="false" customHeight="true" outlineLevel="0" collapsed="false">
      <c r="A2051" s="101"/>
      <c r="B2051" s="101" t="n">
        <v>27</v>
      </c>
      <c r="C2051" s="101" t="n">
        <v>94</v>
      </c>
      <c r="D2051" s="101" t="n">
        <v>67</v>
      </c>
      <c r="E2051" s="101" t="n">
        <v>161</v>
      </c>
      <c r="F2051" s="101" t="s">
        <v>288</v>
      </c>
      <c r="G2051" s="101" t="str">
        <f aca="false">E2051&amp;""&amp;F2051</f>
        <v>161Ho</v>
      </c>
      <c r="H2051" s="101" t="n">
        <v>-67196.536</v>
      </c>
      <c r="I2051" s="101" t="n">
        <v>8886.43</v>
      </c>
      <c r="J2051" s="101" t="n">
        <v>4814.08</v>
      </c>
      <c r="K2051" s="101" t="n">
        <v>16010.51</v>
      </c>
      <c r="L2051" s="101" t="n">
        <v>12242.84</v>
      </c>
      <c r="M2051" s="101" t="n">
        <v>-1996.241</v>
      </c>
      <c r="N2051" s="101" t="n">
        <v>-5297.83</v>
      </c>
      <c r="O2051" s="101" t="n">
        <v>1141.33</v>
      </c>
      <c r="P2051" s="101" t="n">
        <v>-6649.97</v>
      </c>
      <c r="Q2051" s="101" t="n">
        <v>-9203.63</v>
      </c>
      <c r="R2051" s="101"/>
      <c r="S2051" s="101"/>
      <c r="T2051" s="101"/>
      <c r="U2051" s="101"/>
      <c r="V2051" s="101"/>
      <c r="W2051" s="101"/>
      <c r="X2051" s="101"/>
      <c r="Y2051" s="101"/>
      <c r="Z2051" s="101"/>
      <c r="AA2051" s="101"/>
    </row>
    <row r="2052" customFormat="false" ht="15.75" hidden="false" customHeight="true" outlineLevel="0" collapsed="false">
      <c r="A2052" s="101"/>
      <c r="B2052" s="101" t="n">
        <v>25</v>
      </c>
      <c r="C2052" s="101" t="n">
        <v>93</v>
      </c>
      <c r="D2052" s="101" t="n">
        <v>68</v>
      </c>
      <c r="E2052" s="101" t="n">
        <v>161</v>
      </c>
      <c r="F2052" s="101" t="s">
        <v>289</v>
      </c>
      <c r="G2052" s="101" t="str">
        <f aca="false">E2052&amp;""&amp;F2052</f>
        <v>161Er</v>
      </c>
      <c r="H2052" s="101" t="n">
        <v>-65200.295</v>
      </c>
      <c r="I2052" s="101" t="n">
        <v>7207.38</v>
      </c>
      <c r="J2052" s="101" t="n">
        <v>6107.84</v>
      </c>
      <c r="K2052" s="101" t="n">
        <v>16782.77</v>
      </c>
      <c r="L2052" s="101" t="n">
        <v>10611.97</v>
      </c>
      <c r="M2052" s="101" t="n">
        <v>-3301.587</v>
      </c>
      <c r="N2052" s="101" t="n">
        <v>-7361.17</v>
      </c>
      <c r="O2052" s="101" t="n">
        <v>1798.42</v>
      </c>
      <c r="P2052" s="101" t="n">
        <v>-2817.84</v>
      </c>
      <c r="Q2052" s="101" t="n">
        <v>-12969.58</v>
      </c>
      <c r="R2052" s="101"/>
      <c r="S2052" s="101"/>
      <c r="T2052" s="101"/>
      <c r="U2052" s="101"/>
      <c r="V2052" s="101"/>
      <c r="W2052" s="101"/>
      <c r="X2052" s="101"/>
      <c r="Y2052" s="101"/>
      <c r="Z2052" s="101"/>
      <c r="AA2052" s="101"/>
    </row>
    <row r="2053" customFormat="false" ht="15.75" hidden="false" customHeight="true" outlineLevel="0" collapsed="false">
      <c r="A2053" s="101"/>
      <c r="B2053" s="101" t="n">
        <v>23</v>
      </c>
      <c r="C2053" s="101" t="n">
        <v>92</v>
      </c>
      <c r="D2053" s="101" t="n">
        <v>69</v>
      </c>
      <c r="E2053" s="101" t="n">
        <v>161</v>
      </c>
      <c r="F2053" s="101" t="s">
        <v>290</v>
      </c>
      <c r="G2053" s="101" t="str">
        <f aca="false">E2053&amp;""&amp;F2053</f>
        <v>161Tm</v>
      </c>
      <c r="H2053" s="101" t="n">
        <v>-61898.708</v>
      </c>
      <c r="I2053" s="101" t="n">
        <v>9668</v>
      </c>
      <c r="J2053" s="101" t="n">
        <v>3123.45</v>
      </c>
      <c r="K2053" s="101" t="n">
        <v>17470.94</v>
      </c>
      <c r="L2053" s="101" t="n">
        <v>9147.99</v>
      </c>
      <c r="M2053" s="101" t="n">
        <v>-4059.58</v>
      </c>
      <c r="N2053" s="101" t="n">
        <v>-9336.36</v>
      </c>
      <c r="O2053" s="101" t="n">
        <v>2506.95</v>
      </c>
      <c r="P2053" s="101" t="n">
        <v>-2806.26</v>
      </c>
      <c r="Q2053" s="101" t="n">
        <v>-11805.12</v>
      </c>
      <c r="R2053" s="101"/>
      <c r="S2053" s="101"/>
      <c r="T2053" s="101"/>
      <c r="U2053" s="101"/>
      <c r="V2053" s="101"/>
      <c r="W2053" s="101"/>
      <c r="X2053" s="101"/>
      <c r="Y2053" s="101"/>
      <c r="Z2053" s="101"/>
      <c r="AA2053" s="101"/>
    </row>
    <row r="2054" customFormat="false" ht="15.75" hidden="false" customHeight="true" outlineLevel="0" collapsed="false">
      <c r="A2054" s="101"/>
      <c r="B2054" s="101" t="n">
        <v>21</v>
      </c>
      <c r="C2054" s="101" t="n">
        <v>91</v>
      </c>
      <c r="D2054" s="101" t="n">
        <v>70</v>
      </c>
      <c r="E2054" s="101" t="n">
        <v>161</v>
      </c>
      <c r="F2054" s="101" t="s">
        <v>291</v>
      </c>
      <c r="G2054" s="101" t="str">
        <f aca="false">E2054&amp;""&amp;F2054</f>
        <v>161Yb</v>
      </c>
      <c r="H2054" s="101" t="n">
        <v>-57839.128</v>
      </c>
      <c r="I2054" s="101" t="n">
        <v>7745.54</v>
      </c>
      <c r="J2054" s="101" t="n">
        <v>4826.07</v>
      </c>
      <c r="K2054" s="101" t="n">
        <v>18143</v>
      </c>
      <c r="L2054" s="101" t="n">
        <v>7856.91</v>
      </c>
      <c r="M2054" s="101" t="n">
        <v>-5276.784</v>
      </c>
      <c r="N2054" s="101" t="n">
        <v>-11523.73</v>
      </c>
      <c r="O2054" s="101" t="n">
        <v>3125.37</v>
      </c>
      <c r="P2054" s="101" t="n">
        <v>936.13</v>
      </c>
      <c r="Q2054" s="101" t="n">
        <v>-15640.51</v>
      </c>
      <c r="R2054" s="101"/>
      <c r="S2054" s="101"/>
      <c r="T2054" s="101"/>
      <c r="U2054" s="101"/>
      <c r="V2054" s="101"/>
      <c r="W2054" s="101"/>
      <c r="X2054" s="101"/>
      <c r="Y2054" s="101"/>
      <c r="Z2054" s="101"/>
      <c r="AA2054" s="101"/>
    </row>
    <row r="2055" customFormat="false" ht="15.75" hidden="false" customHeight="true" outlineLevel="0" collapsed="false">
      <c r="A2055" s="101"/>
      <c r="B2055" s="101" t="n">
        <v>19</v>
      </c>
      <c r="C2055" s="101" t="n">
        <v>90</v>
      </c>
      <c r="D2055" s="101" t="n">
        <v>71</v>
      </c>
      <c r="E2055" s="101" t="n">
        <v>161</v>
      </c>
      <c r="F2055" s="101" t="s">
        <v>292</v>
      </c>
      <c r="G2055" s="101" t="str">
        <f aca="false">E2055&amp;""&amp;F2055</f>
        <v>161Lu</v>
      </c>
      <c r="H2055" s="101" t="n">
        <v>-52562.344</v>
      </c>
      <c r="I2055" s="101" t="n">
        <v>10363.72</v>
      </c>
      <c r="J2055" s="101" t="n">
        <v>1686.41</v>
      </c>
      <c r="K2055" s="101" t="n">
        <v>18996.37</v>
      </c>
      <c r="L2055" s="101" t="n">
        <v>6569.89</v>
      </c>
      <c r="M2055" s="101" t="n">
        <v>-6246.944</v>
      </c>
      <c r="N2055" s="101" t="n">
        <v>-13860.88</v>
      </c>
      <c r="O2055" s="101" t="n">
        <v>3748.91</v>
      </c>
      <c r="P2055" s="101" t="n">
        <v>450.71</v>
      </c>
      <c r="Q2055" s="101" t="n">
        <v>-14702.39</v>
      </c>
      <c r="R2055" s="101"/>
      <c r="S2055" s="101"/>
      <c r="T2055" s="101"/>
      <c r="U2055" s="101"/>
      <c r="V2055" s="101"/>
      <c r="W2055" s="101"/>
      <c r="X2055" s="101"/>
      <c r="Y2055" s="101"/>
      <c r="Z2055" s="101"/>
      <c r="AA2055" s="101"/>
    </row>
    <row r="2056" customFormat="false" ht="15.75" hidden="false" customHeight="true" outlineLevel="0" collapsed="false">
      <c r="A2056" s="101"/>
      <c r="B2056" s="101" t="n">
        <v>17</v>
      </c>
      <c r="C2056" s="101" t="n">
        <v>89</v>
      </c>
      <c r="D2056" s="101" t="n">
        <v>72</v>
      </c>
      <c r="E2056" s="101" t="n">
        <v>161</v>
      </c>
      <c r="F2056" s="101" t="s">
        <v>293</v>
      </c>
      <c r="G2056" s="101" t="str">
        <f aca="false">E2056&amp;""&amp;F2056</f>
        <v>161Hf</v>
      </c>
      <c r="H2056" s="101" t="n">
        <v>-46315.4</v>
      </c>
      <c r="I2056" s="101" t="n">
        <v>8455.45</v>
      </c>
      <c r="J2056" s="101" t="n">
        <v>3334.43</v>
      </c>
      <c r="K2056" s="101" t="n">
        <v>19605.28</v>
      </c>
      <c r="L2056" s="101" t="n">
        <v>5054.58</v>
      </c>
      <c r="M2056" s="101" t="n">
        <v>-7613.934</v>
      </c>
      <c r="N2056" s="101" t="n">
        <v>-15760.01</v>
      </c>
      <c r="O2056" s="101" t="n">
        <v>4685.2</v>
      </c>
      <c r="P2056" s="101" t="n">
        <v>4560.53</v>
      </c>
      <c r="Q2056" s="101" t="n">
        <v>-18512.56</v>
      </c>
      <c r="R2056" s="101"/>
      <c r="S2056" s="101"/>
      <c r="T2056" s="101"/>
      <c r="U2056" s="101"/>
      <c r="V2056" s="101"/>
      <c r="W2056" s="101"/>
      <c r="X2056" s="101"/>
      <c r="Y2056" s="101"/>
      <c r="Z2056" s="101"/>
      <c r="AA2056" s="101"/>
    </row>
    <row r="2057" customFormat="false" ht="15.75" hidden="false" customHeight="true" outlineLevel="0" collapsed="false">
      <c r="A2057" s="101"/>
      <c r="B2057" s="101" t="n">
        <v>15</v>
      </c>
      <c r="C2057" s="101" t="n">
        <v>88</v>
      </c>
      <c r="D2057" s="101" t="n">
        <v>73</v>
      </c>
      <c r="E2057" s="101" t="n">
        <v>161</v>
      </c>
      <c r="F2057" s="101" t="s">
        <v>294</v>
      </c>
      <c r="G2057" s="101" t="str">
        <f aca="false">E2057&amp;""&amp;F2057</f>
        <v>161Ta</v>
      </c>
      <c r="H2057" s="101" t="n">
        <v>-38701.466</v>
      </c>
      <c r="I2057" s="101" t="n">
        <v>10898.63</v>
      </c>
      <c r="J2057" s="101" t="n">
        <v>59.17</v>
      </c>
      <c r="K2057" s="101" t="n">
        <v>20399.83</v>
      </c>
      <c r="L2057" s="101" t="n">
        <v>3570.8</v>
      </c>
      <c r="M2057" s="101" t="n">
        <v>-8146.01</v>
      </c>
      <c r="N2057" s="101" t="n">
        <v>-17810.8</v>
      </c>
      <c r="O2057" s="101" t="n">
        <v>5330.33</v>
      </c>
      <c r="P2057" s="101" t="n">
        <v>4279.5</v>
      </c>
      <c r="Q2057" s="101" t="n">
        <v>-17395.87</v>
      </c>
      <c r="R2057" s="101"/>
      <c r="S2057" s="101"/>
      <c r="T2057" s="101"/>
      <c r="U2057" s="101"/>
      <c r="V2057" s="101"/>
      <c r="W2057" s="101"/>
      <c r="X2057" s="101"/>
      <c r="Y2057" s="101"/>
      <c r="Z2057" s="101"/>
      <c r="AA2057" s="101"/>
    </row>
    <row r="2058" customFormat="false" ht="15.75" hidden="false" customHeight="true" outlineLevel="0" collapsed="false">
      <c r="A2058" s="101"/>
      <c r="B2058" s="101" t="n">
        <v>13</v>
      </c>
      <c r="C2058" s="101" t="n">
        <v>87</v>
      </c>
      <c r="D2058" s="101" t="n">
        <v>74</v>
      </c>
      <c r="E2058" s="101" t="n">
        <v>161</v>
      </c>
      <c r="F2058" s="101" t="s">
        <v>295</v>
      </c>
      <c r="G2058" s="101" t="str">
        <f aca="false">E2058&amp;""&amp;F2058</f>
        <v>161W</v>
      </c>
      <c r="H2058" s="101" t="n">
        <v>-30556.01</v>
      </c>
      <c r="I2058" s="101" t="n">
        <v>9250.01</v>
      </c>
      <c r="J2058" s="101" t="n">
        <v>1970.01</v>
      </c>
      <c r="K2058" s="101" t="n">
        <v>21211.01</v>
      </c>
      <c r="L2058" s="101" t="n">
        <v>2281.01</v>
      </c>
      <c r="M2058" s="101" t="n">
        <v>-9665.01</v>
      </c>
      <c r="N2058" s="101" t="n">
        <v>-20336.01</v>
      </c>
      <c r="O2058" s="101" t="n">
        <v>5922.8</v>
      </c>
      <c r="P2058" s="101" t="n">
        <v>8087.01</v>
      </c>
      <c r="Q2058" s="101" t="n">
        <v>-21695.01</v>
      </c>
      <c r="R2058" s="101"/>
      <c r="S2058" s="101"/>
      <c r="T2058" s="101"/>
      <c r="U2058" s="101"/>
      <c r="V2058" s="101"/>
      <c r="W2058" s="101"/>
      <c r="X2058" s="101"/>
      <c r="Y2058" s="101"/>
      <c r="Z2058" s="101"/>
      <c r="AA2058" s="101"/>
    </row>
    <row r="2059" customFormat="false" ht="15.75" hidden="false" customHeight="true" outlineLevel="0" collapsed="false">
      <c r="A2059" s="101"/>
      <c r="B2059" s="101" t="n">
        <v>11</v>
      </c>
      <c r="C2059" s="101" t="n">
        <v>86</v>
      </c>
      <c r="D2059" s="101" t="n">
        <v>75</v>
      </c>
      <c r="E2059" s="101" t="n">
        <v>161</v>
      </c>
      <c r="F2059" s="101" t="s">
        <v>296</v>
      </c>
      <c r="G2059" s="101" t="str">
        <f aca="false">E2059&amp;""&amp;F2059</f>
        <v>161Re</v>
      </c>
      <c r="H2059" s="101" t="n">
        <v>-20890.661</v>
      </c>
      <c r="I2059" s="101" t="n">
        <v>12031.01</v>
      </c>
      <c r="J2059" s="101" t="n">
        <v>-1197.28</v>
      </c>
      <c r="K2059" s="101" t="n">
        <v>22296.01</v>
      </c>
      <c r="L2059" s="101" t="n">
        <v>1024.34</v>
      </c>
      <c r="M2059" s="101" t="n">
        <v>-10671.01</v>
      </c>
      <c r="N2059" s="101"/>
      <c r="O2059" s="101" t="n">
        <v>6328.13</v>
      </c>
      <c r="P2059" s="101" t="n">
        <v>7694.52</v>
      </c>
      <c r="Q2059" s="101"/>
      <c r="R2059" s="101"/>
      <c r="S2059" s="101"/>
      <c r="T2059" s="101"/>
      <c r="U2059" s="101"/>
      <c r="V2059" s="101"/>
      <c r="W2059" s="101"/>
      <c r="X2059" s="101"/>
      <c r="Y2059" s="101"/>
      <c r="Z2059" s="101"/>
      <c r="AA2059" s="101"/>
    </row>
    <row r="2060" customFormat="false" ht="15.75" hidden="false" customHeight="true" outlineLevel="0" collapsed="false">
      <c r="A2060" s="101"/>
      <c r="B2060" s="101" t="n">
        <v>9</v>
      </c>
      <c r="C2060" s="101" t="n">
        <v>85</v>
      </c>
      <c r="D2060" s="101" t="n">
        <v>76</v>
      </c>
      <c r="E2060" s="101" t="n">
        <v>161</v>
      </c>
      <c r="F2060" s="101" t="s">
        <v>297</v>
      </c>
      <c r="G2060" s="101" t="str">
        <f aca="false">E2060&amp;""&amp;F2060</f>
        <v>161Os</v>
      </c>
      <c r="H2060" s="101" t="n">
        <v>-10220.01</v>
      </c>
      <c r="I2060" s="101"/>
      <c r="J2060" s="101" t="n">
        <v>577.01</v>
      </c>
      <c r="K2060" s="101"/>
      <c r="L2060" s="101" t="n">
        <v>-690.01</v>
      </c>
      <c r="M2060" s="101"/>
      <c r="N2060" s="101"/>
      <c r="O2060" s="101" t="n">
        <v>7065.79</v>
      </c>
      <c r="P2060" s="101" t="n">
        <v>11868.01</v>
      </c>
      <c r="Q2060" s="101"/>
      <c r="R2060" s="101"/>
      <c r="S2060" s="101"/>
      <c r="T2060" s="101"/>
      <c r="U2060" s="101"/>
      <c r="V2060" s="101"/>
      <c r="W2060" s="101"/>
      <c r="X2060" s="101"/>
      <c r="Y2060" s="101"/>
      <c r="Z2060" s="101"/>
      <c r="AA2060" s="101"/>
    </row>
    <row r="2061" customFormat="false" ht="15.75" hidden="false" customHeight="true" outlineLevel="0" collapsed="false">
      <c r="A2061" s="101"/>
      <c r="B2061" s="101" t="n">
        <v>40</v>
      </c>
      <c r="C2061" s="101" t="n">
        <v>101</v>
      </c>
      <c r="D2061" s="101" t="n">
        <v>61</v>
      </c>
      <c r="E2061" s="101" t="n">
        <v>162</v>
      </c>
      <c r="F2061" s="101" t="s">
        <v>282</v>
      </c>
      <c r="G2061" s="101" t="str">
        <f aca="false">E2061&amp;""&amp;F2061</f>
        <v>162Pm</v>
      </c>
      <c r="H2061" s="101" t="n">
        <v>-46370.01</v>
      </c>
      <c r="I2061" s="101" t="n">
        <v>4206.01</v>
      </c>
      <c r="J2061" s="101" t="n">
        <v>11071.01</v>
      </c>
      <c r="K2061" s="101" t="n">
        <v>9510.01</v>
      </c>
      <c r="L2061" s="101"/>
      <c r="M2061" s="101" t="n">
        <v>8160.01</v>
      </c>
      <c r="N2061" s="101" t="n">
        <v>12325.01</v>
      </c>
      <c r="O2061" s="101" t="n">
        <v>-4465.01</v>
      </c>
      <c r="P2061" s="101"/>
      <c r="Q2061" s="101" t="n">
        <v>2231.01</v>
      </c>
      <c r="R2061" s="101"/>
      <c r="S2061" s="101"/>
      <c r="T2061" s="101"/>
      <c r="U2061" s="101"/>
      <c r="V2061" s="101"/>
      <c r="W2061" s="101"/>
      <c r="X2061" s="101"/>
      <c r="Y2061" s="101"/>
      <c r="Z2061" s="101"/>
      <c r="AA2061" s="101"/>
    </row>
    <row r="2062" customFormat="false" ht="15.75" hidden="false" customHeight="true" outlineLevel="0" collapsed="false">
      <c r="A2062" s="101"/>
      <c r="B2062" s="101" t="n">
        <v>38</v>
      </c>
      <c r="C2062" s="101" t="n">
        <v>100</v>
      </c>
      <c r="D2062" s="101" t="n">
        <v>62</v>
      </c>
      <c r="E2062" s="101" t="n">
        <v>162</v>
      </c>
      <c r="F2062" s="101" t="s">
        <v>283</v>
      </c>
      <c r="G2062" s="101" t="str">
        <f aca="false">E2062&amp;""&amp;F2062</f>
        <v>162Sm</v>
      </c>
      <c r="H2062" s="101" t="n">
        <v>-54530.01</v>
      </c>
      <c r="I2062" s="101" t="n">
        <v>5929.01</v>
      </c>
      <c r="J2062" s="101" t="n">
        <v>11583.01</v>
      </c>
      <c r="K2062" s="101" t="n">
        <v>10438.01</v>
      </c>
      <c r="L2062" s="101" t="n">
        <v>21974.01</v>
      </c>
      <c r="M2062" s="101" t="n">
        <v>4165.01</v>
      </c>
      <c r="N2062" s="101" t="n">
        <v>9750.01</v>
      </c>
      <c r="O2062" s="101" t="n">
        <v>-2900.01</v>
      </c>
      <c r="P2062" s="101" t="n">
        <v>-19231.01</v>
      </c>
      <c r="Q2062" s="101" t="n">
        <v>-809.01</v>
      </c>
      <c r="R2062" s="101"/>
      <c r="S2062" s="101"/>
      <c r="T2062" s="101"/>
      <c r="U2062" s="101"/>
      <c r="V2062" s="101"/>
      <c r="W2062" s="101"/>
      <c r="X2062" s="101"/>
      <c r="Y2062" s="101"/>
      <c r="Z2062" s="101"/>
      <c r="AA2062" s="101"/>
    </row>
    <row r="2063" customFormat="false" ht="15.75" hidden="false" customHeight="true" outlineLevel="0" collapsed="false">
      <c r="A2063" s="101"/>
      <c r="B2063" s="101" t="n">
        <v>36</v>
      </c>
      <c r="C2063" s="101" t="n">
        <v>99</v>
      </c>
      <c r="D2063" s="101" t="n">
        <v>63</v>
      </c>
      <c r="E2063" s="101" t="n">
        <v>162</v>
      </c>
      <c r="F2063" s="101" t="s">
        <v>284</v>
      </c>
      <c r="G2063" s="101" t="str">
        <f aca="false">E2063&amp;""&amp;F2063</f>
        <v>162Eu</v>
      </c>
      <c r="H2063" s="101" t="n">
        <v>-58694.59</v>
      </c>
      <c r="I2063" s="101" t="n">
        <v>4974.41</v>
      </c>
      <c r="J2063" s="101" t="n">
        <v>9311.62</v>
      </c>
      <c r="K2063" s="101" t="n">
        <v>11356.78</v>
      </c>
      <c r="L2063" s="101" t="n">
        <v>20271.01</v>
      </c>
      <c r="M2063" s="101" t="n">
        <v>5585</v>
      </c>
      <c r="N2063" s="101" t="n">
        <v>6980.06</v>
      </c>
      <c r="O2063" s="101" t="n">
        <v>-2030.32</v>
      </c>
      <c r="P2063" s="101" t="n">
        <v>-15748.01</v>
      </c>
      <c r="Q2063" s="101" t="n">
        <v>-1260.9</v>
      </c>
      <c r="R2063" s="101"/>
      <c r="S2063" s="101"/>
      <c r="T2063" s="101"/>
      <c r="U2063" s="101"/>
      <c r="V2063" s="101"/>
      <c r="W2063" s="101"/>
      <c r="X2063" s="101"/>
      <c r="Y2063" s="101"/>
      <c r="Z2063" s="101"/>
      <c r="AA2063" s="101"/>
    </row>
    <row r="2064" customFormat="false" ht="15.75" hidden="false" customHeight="true" outlineLevel="0" collapsed="false">
      <c r="A2064" s="101"/>
      <c r="B2064" s="101" t="n">
        <v>34</v>
      </c>
      <c r="C2064" s="101" t="n">
        <v>98</v>
      </c>
      <c r="D2064" s="101" t="n">
        <v>64</v>
      </c>
      <c r="E2064" s="101" t="n">
        <v>162</v>
      </c>
      <c r="F2064" s="101" t="s">
        <v>285</v>
      </c>
      <c r="G2064" s="101" t="str">
        <f aca="false">E2064&amp;""&amp;F2064</f>
        <v>162Gd</v>
      </c>
      <c r="H2064" s="101" t="n">
        <v>-64279.59</v>
      </c>
      <c r="I2064" s="101" t="n">
        <v>6845.9</v>
      </c>
      <c r="J2064" s="101" t="n">
        <v>9777.06</v>
      </c>
      <c r="K2064" s="101" t="n">
        <v>12481.3</v>
      </c>
      <c r="L2064" s="101" t="n">
        <v>18622.76</v>
      </c>
      <c r="M2064" s="101" t="n">
        <v>1395.059</v>
      </c>
      <c r="N2064" s="101" t="n">
        <v>3900.58</v>
      </c>
      <c r="O2064" s="101" t="n">
        <v>-1454.29</v>
      </c>
      <c r="P2064" s="101" t="n">
        <v>-14896.62</v>
      </c>
      <c r="Q2064" s="101" t="n">
        <v>-4890.09</v>
      </c>
      <c r="R2064" s="101"/>
      <c r="S2064" s="101"/>
      <c r="T2064" s="101"/>
      <c r="U2064" s="101"/>
      <c r="V2064" s="101"/>
      <c r="W2064" s="101"/>
      <c r="X2064" s="101"/>
      <c r="Y2064" s="101"/>
      <c r="Z2064" s="101"/>
      <c r="AA2064" s="101"/>
    </row>
    <row r="2065" customFormat="false" ht="15.75" hidden="false" customHeight="true" outlineLevel="0" collapsed="false">
      <c r="A2065" s="101"/>
      <c r="B2065" s="101" t="n">
        <v>32</v>
      </c>
      <c r="C2065" s="101" t="n">
        <v>97</v>
      </c>
      <c r="D2065" s="101" t="n">
        <v>65</v>
      </c>
      <c r="E2065" s="101" t="n">
        <v>162</v>
      </c>
      <c r="F2065" s="101" t="s">
        <v>286</v>
      </c>
      <c r="G2065" s="101" t="str">
        <f aca="false">E2065&amp;""&amp;F2065</f>
        <v>162Tb</v>
      </c>
      <c r="H2065" s="101" t="n">
        <v>-65674.649</v>
      </c>
      <c r="I2065" s="101" t="n">
        <v>6285.14</v>
      </c>
      <c r="J2065" s="101" t="n">
        <v>7458.61</v>
      </c>
      <c r="K2065" s="101" t="n">
        <v>13981.75</v>
      </c>
      <c r="L2065" s="101" t="n">
        <v>16772.15</v>
      </c>
      <c r="M2065" s="101" t="n">
        <v>2505.521</v>
      </c>
      <c r="N2065" s="101" t="n">
        <v>366.16</v>
      </c>
      <c r="O2065" s="101" t="n">
        <v>-844.4</v>
      </c>
      <c r="P2065" s="101" t="n">
        <v>-11172.12</v>
      </c>
      <c r="Q2065" s="101" t="n">
        <v>-5691.47</v>
      </c>
      <c r="R2065" s="101"/>
      <c r="S2065" s="101"/>
      <c r="T2065" s="101"/>
      <c r="U2065" s="101"/>
      <c r="V2065" s="101"/>
      <c r="W2065" s="101"/>
      <c r="X2065" s="101"/>
      <c r="Y2065" s="101"/>
      <c r="Z2065" s="101"/>
      <c r="AA2065" s="101"/>
    </row>
    <row r="2066" customFormat="false" ht="15.75" hidden="false" customHeight="true" outlineLevel="0" collapsed="false">
      <c r="A2066" s="101"/>
      <c r="B2066" s="101" t="n">
        <v>30</v>
      </c>
      <c r="C2066" s="101" t="n">
        <v>96</v>
      </c>
      <c r="D2066" s="101" t="n">
        <v>66</v>
      </c>
      <c r="E2066" s="101" t="n">
        <v>162</v>
      </c>
      <c r="F2066" s="101" t="s">
        <v>287</v>
      </c>
      <c r="G2066" s="101" t="str">
        <f aca="false">E2066&amp;""&amp;F2066</f>
        <v>162Dy</v>
      </c>
      <c r="H2066" s="101" t="n">
        <v>-68180.17</v>
      </c>
      <c r="I2066" s="101" t="n">
        <v>8196.99</v>
      </c>
      <c r="J2066" s="101" t="n">
        <v>8008.32</v>
      </c>
      <c r="K2066" s="101" t="n">
        <v>14651.38</v>
      </c>
      <c r="L2066" s="101" t="n">
        <v>14817.18</v>
      </c>
      <c r="M2066" s="101" t="n">
        <v>-2139.364</v>
      </c>
      <c r="N2066" s="101" t="n">
        <v>-1846.96</v>
      </c>
      <c r="O2066" s="101" t="n">
        <v>83.81</v>
      </c>
      <c r="P2066" s="101" t="n">
        <v>-9964.13</v>
      </c>
      <c r="Q2066" s="101" t="n">
        <v>-9054.95</v>
      </c>
      <c r="R2066" s="101"/>
      <c r="S2066" s="101"/>
      <c r="T2066" s="101"/>
      <c r="U2066" s="101"/>
      <c r="V2066" s="101"/>
      <c r="W2066" s="101"/>
      <c r="X2066" s="101"/>
      <c r="Y2066" s="101"/>
      <c r="Z2066" s="101"/>
      <c r="AA2066" s="101"/>
    </row>
    <row r="2067" customFormat="false" ht="15.75" hidden="false" customHeight="true" outlineLevel="0" collapsed="false">
      <c r="A2067" s="101"/>
      <c r="B2067" s="101" t="n">
        <v>28</v>
      </c>
      <c r="C2067" s="101" t="n">
        <v>95</v>
      </c>
      <c r="D2067" s="101" t="n">
        <v>67</v>
      </c>
      <c r="E2067" s="101" t="n">
        <v>162</v>
      </c>
      <c r="F2067" s="101" t="s">
        <v>288</v>
      </c>
      <c r="G2067" s="101" t="str">
        <f aca="false">E2067&amp;""&amp;F2067</f>
        <v>162Ho</v>
      </c>
      <c r="H2067" s="101" t="n">
        <v>-66040.806</v>
      </c>
      <c r="I2067" s="101" t="n">
        <v>6915.59</v>
      </c>
      <c r="J2067" s="101" t="n">
        <v>5275.28</v>
      </c>
      <c r="K2067" s="101" t="n">
        <v>15802.02</v>
      </c>
      <c r="L2067" s="101" t="n">
        <v>12783.22</v>
      </c>
      <c r="M2067" s="101" t="n">
        <v>292.405</v>
      </c>
      <c r="N2067" s="101" t="n">
        <v>-4564.32</v>
      </c>
      <c r="O2067" s="101" t="n">
        <v>1004.22</v>
      </c>
      <c r="P2067" s="101" t="n">
        <v>-5868.95</v>
      </c>
      <c r="Q2067" s="101" t="n">
        <v>-8911.83</v>
      </c>
      <c r="R2067" s="101"/>
      <c r="S2067" s="101"/>
      <c r="T2067" s="101"/>
      <c r="U2067" s="101"/>
      <c r="V2067" s="101"/>
      <c r="W2067" s="101"/>
      <c r="X2067" s="101"/>
      <c r="Y2067" s="101"/>
      <c r="Z2067" s="101"/>
      <c r="AA2067" s="101"/>
    </row>
    <row r="2068" customFormat="false" ht="15.75" hidden="false" customHeight="true" outlineLevel="0" collapsed="false">
      <c r="A2068" s="101"/>
      <c r="B2068" s="101" t="n">
        <v>26</v>
      </c>
      <c r="C2068" s="101" t="n">
        <v>94</v>
      </c>
      <c r="D2068" s="101" t="n">
        <v>68</v>
      </c>
      <c r="E2068" s="101" t="n">
        <v>162</v>
      </c>
      <c r="F2068" s="101" t="s">
        <v>289</v>
      </c>
      <c r="G2068" s="101" t="str">
        <f aca="false">E2068&amp;""&amp;F2068</f>
        <v>162Er</v>
      </c>
      <c r="H2068" s="101" t="n">
        <v>-66333.211</v>
      </c>
      <c r="I2068" s="101" t="n">
        <v>9204.23</v>
      </c>
      <c r="J2068" s="101" t="n">
        <v>6425.65</v>
      </c>
      <c r="K2068" s="101" t="n">
        <v>16411.62</v>
      </c>
      <c r="L2068" s="101" t="n">
        <v>11239.73</v>
      </c>
      <c r="M2068" s="101" t="n">
        <v>-4856.728</v>
      </c>
      <c r="N2068" s="101" t="n">
        <v>-6506.71</v>
      </c>
      <c r="O2068" s="101" t="n">
        <v>1648.03</v>
      </c>
      <c r="P2068" s="101" t="n">
        <v>-5567.69</v>
      </c>
      <c r="Q2068" s="101" t="n">
        <v>-12505.82</v>
      </c>
      <c r="R2068" s="101"/>
      <c r="S2068" s="101"/>
      <c r="T2068" s="101"/>
      <c r="U2068" s="101"/>
      <c r="V2068" s="101"/>
      <c r="W2068" s="101"/>
      <c r="X2068" s="101"/>
      <c r="Y2068" s="101"/>
      <c r="Z2068" s="101"/>
      <c r="AA2068" s="101"/>
    </row>
    <row r="2069" customFormat="false" ht="15.75" hidden="false" customHeight="true" outlineLevel="0" collapsed="false">
      <c r="A2069" s="101"/>
      <c r="B2069" s="101" t="n">
        <v>24</v>
      </c>
      <c r="C2069" s="101" t="n">
        <v>93</v>
      </c>
      <c r="D2069" s="101" t="n">
        <v>69</v>
      </c>
      <c r="E2069" s="101" t="n">
        <v>162</v>
      </c>
      <c r="F2069" s="101" t="s">
        <v>290</v>
      </c>
      <c r="G2069" s="101" t="str">
        <f aca="false">E2069&amp;""&amp;F2069</f>
        <v>162Tm</v>
      </c>
      <c r="H2069" s="101" t="n">
        <v>-61476.483</v>
      </c>
      <c r="I2069" s="101" t="n">
        <v>7649.09</v>
      </c>
      <c r="J2069" s="101" t="n">
        <v>3565.16</v>
      </c>
      <c r="K2069" s="101" t="n">
        <v>17317.09</v>
      </c>
      <c r="L2069" s="101" t="n">
        <v>9673</v>
      </c>
      <c r="M2069" s="101" t="n">
        <v>-1649.98</v>
      </c>
      <c r="N2069" s="101" t="n">
        <v>-8644.73</v>
      </c>
      <c r="O2069" s="101" t="n">
        <v>2285</v>
      </c>
      <c r="P2069" s="101" t="n">
        <v>-1568.92</v>
      </c>
      <c r="Q2069" s="101" t="n">
        <v>-11708.67</v>
      </c>
      <c r="R2069" s="101"/>
      <c r="S2069" s="101"/>
      <c r="T2069" s="101"/>
      <c r="U2069" s="101"/>
      <c r="V2069" s="101"/>
      <c r="W2069" s="101"/>
      <c r="X2069" s="101"/>
      <c r="Y2069" s="101"/>
      <c r="Z2069" s="101"/>
      <c r="AA2069" s="101"/>
    </row>
    <row r="2070" customFormat="false" ht="15.75" hidden="false" customHeight="true" outlineLevel="0" collapsed="false">
      <c r="A2070" s="101"/>
      <c r="B2070" s="101" t="n">
        <v>22</v>
      </c>
      <c r="C2070" s="101" t="n">
        <v>92</v>
      </c>
      <c r="D2070" s="101" t="n">
        <v>70</v>
      </c>
      <c r="E2070" s="101" t="n">
        <v>162</v>
      </c>
      <c r="F2070" s="101" t="s">
        <v>291</v>
      </c>
      <c r="G2070" s="101" t="str">
        <f aca="false">E2070&amp;""&amp;F2070</f>
        <v>162Yb</v>
      </c>
      <c r="H2070" s="101" t="n">
        <v>-59826.502</v>
      </c>
      <c r="I2070" s="101" t="n">
        <v>10058.69</v>
      </c>
      <c r="J2070" s="101" t="n">
        <v>5216.77</v>
      </c>
      <c r="K2070" s="101" t="n">
        <v>17804.24</v>
      </c>
      <c r="L2070" s="101" t="n">
        <v>8340.22</v>
      </c>
      <c r="M2070" s="101" t="n">
        <v>-6994.749</v>
      </c>
      <c r="N2070" s="101" t="n">
        <v>-10657.44</v>
      </c>
      <c r="O2070" s="101" t="n">
        <v>3052.39</v>
      </c>
      <c r="P2070" s="101" t="n">
        <v>-1915.18</v>
      </c>
      <c r="Q2070" s="101" t="n">
        <v>-15335.48</v>
      </c>
      <c r="R2070" s="101"/>
      <c r="S2070" s="101"/>
      <c r="T2070" s="101"/>
      <c r="U2070" s="101"/>
      <c r="V2070" s="101"/>
      <c r="W2070" s="101"/>
      <c r="X2070" s="101"/>
      <c r="Y2070" s="101"/>
      <c r="Z2070" s="101"/>
      <c r="AA2070" s="101"/>
    </row>
    <row r="2071" customFormat="false" ht="15.75" hidden="false" customHeight="true" outlineLevel="0" collapsed="false">
      <c r="A2071" s="101"/>
      <c r="B2071" s="101" t="n">
        <v>20</v>
      </c>
      <c r="C2071" s="101" t="n">
        <v>91</v>
      </c>
      <c r="D2071" s="101" t="n">
        <v>71</v>
      </c>
      <c r="E2071" s="101" t="n">
        <v>162</v>
      </c>
      <c r="F2071" s="101" t="s">
        <v>292</v>
      </c>
      <c r="G2071" s="101" t="str">
        <f aca="false">E2071&amp;""&amp;F2071</f>
        <v>162Lu</v>
      </c>
      <c r="H2071" s="101" t="n">
        <v>-52831.753</v>
      </c>
      <c r="I2071" s="101" t="n">
        <v>8340.73</v>
      </c>
      <c r="J2071" s="101" t="n">
        <v>2281.6</v>
      </c>
      <c r="K2071" s="101" t="n">
        <v>18704.45</v>
      </c>
      <c r="L2071" s="101" t="n">
        <v>7107.67</v>
      </c>
      <c r="M2071" s="101" t="n">
        <v>-3662.691</v>
      </c>
      <c r="N2071" s="101" t="n">
        <v>-13051.45</v>
      </c>
      <c r="O2071" s="101" t="n">
        <v>3446.52</v>
      </c>
      <c r="P2071" s="101" t="n">
        <v>1777.98</v>
      </c>
      <c r="Q2071" s="101" t="n">
        <v>-14587.67</v>
      </c>
      <c r="R2071" s="101"/>
      <c r="S2071" s="101"/>
      <c r="T2071" s="101"/>
      <c r="U2071" s="101"/>
      <c r="V2071" s="101"/>
      <c r="W2071" s="101"/>
      <c r="X2071" s="101"/>
      <c r="Y2071" s="101"/>
      <c r="Z2071" s="101"/>
      <c r="AA2071" s="101"/>
    </row>
    <row r="2072" customFormat="false" ht="15.75" hidden="false" customHeight="true" outlineLevel="0" collapsed="false">
      <c r="A2072" s="101"/>
      <c r="B2072" s="101" t="n">
        <v>18</v>
      </c>
      <c r="C2072" s="101" t="n">
        <v>90</v>
      </c>
      <c r="D2072" s="101" t="n">
        <v>72</v>
      </c>
      <c r="E2072" s="101" t="n">
        <v>162</v>
      </c>
      <c r="F2072" s="101" t="s">
        <v>293</v>
      </c>
      <c r="G2072" s="101" t="str">
        <f aca="false">E2072&amp;""&amp;F2072</f>
        <v>162Hf</v>
      </c>
      <c r="H2072" s="101" t="n">
        <v>-49169.062</v>
      </c>
      <c r="I2072" s="101" t="n">
        <v>10924.98</v>
      </c>
      <c r="J2072" s="101" t="n">
        <v>3895.69</v>
      </c>
      <c r="K2072" s="101" t="n">
        <v>19380.43</v>
      </c>
      <c r="L2072" s="101" t="n">
        <v>5582.1</v>
      </c>
      <c r="M2072" s="101" t="n">
        <v>-9388.757</v>
      </c>
      <c r="N2072" s="101" t="n">
        <v>-15168.73</v>
      </c>
      <c r="O2072" s="101" t="n">
        <v>4416.24</v>
      </c>
      <c r="P2072" s="101" t="n">
        <v>1381.1</v>
      </c>
      <c r="Q2072" s="101" t="n">
        <v>-18538.91</v>
      </c>
      <c r="R2072" s="101"/>
      <c r="S2072" s="101"/>
      <c r="T2072" s="101"/>
      <c r="U2072" s="101"/>
      <c r="V2072" s="101"/>
      <c r="W2072" s="101"/>
      <c r="X2072" s="101"/>
      <c r="Y2072" s="101"/>
      <c r="Z2072" s="101"/>
      <c r="AA2072" s="101"/>
    </row>
    <row r="2073" customFormat="false" ht="15.75" hidden="false" customHeight="true" outlineLevel="0" collapsed="false">
      <c r="A2073" s="101"/>
      <c r="B2073" s="101" t="n">
        <v>16</v>
      </c>
      <c r="C2073" s="101" t="n">
        <v>89</v>
      </c>
      <c r="D2073" s="101" t="n">
        <v>73</v>
      </c>
      <c r="E2073" s="101" t="n">
        <v>162</v>
      </c>
      <c r="F2073" s="101" t="s">
        <v>294</v>
      </c>
      <c r="G2073" s="101" t="str">
        <f aca="false">E2073&amp;""&amp;F2073</f>
        <v>162Ta</v>
      </c>
      <c r="H2073" s="101" t="n">
        <v>-39780.305</v>
      </c>
      <c r="I2073" s="101" t="n">
        <v>9150.16</v>
      </c>
      <c r="J2073" s="101" t="n">
        <v>753.88</v>
      </c>
      <c r="K2073" s="101" t="n">
        <v>20048.79</v>
      </c>
      <c r="L2073" s="101" t="n">
        <v>4088.31</v>
      </c>
      <c r="M2073" s="101" t="n">
        <v>-5779.975</v>
      </c>
      <c r="N2073" s="101" t="n">
        <v>-17279.01</v>
      </c>
      <c r="O2073" s="101" t="n">
        <v>5007.08</v>
      </c>
      <c r="P2073" s="101" t="n">
        <v>5493.07</v>
      </c>
      <c r="Q2073" s="101" t="n">
        <v>-17296.01</v>
      </c>
      <c r="R2073" s="101"/>
      <c r="S2073" s="101"/>
      <c r="T2073" s="101"/>
      <c r="U2073" s="101"/>
      <c r="V2073" s="101"/>
      <c r="W2073" s="101"/>
      <c r="X2073" s="101"/>
      <c r="Y2073" s="101"/>
      <c r="Z2073" s="101"/>
      <c r="AA2073" s="101"/>
    </row>
    <row r="2074" customFormat="false" ht="15.75" hidden="false" customHeight="true" outlineLevel="0" collapsed="false">
      <c r="A2074" s="101"/>
      <c r="B2074" s="101" t="n">
        <v>14</v>
      </c>
      <c r="C2074" s="101" t="n">
        <v>88</v>
      </c>
      <c r="D2074" s="101" t="n">
        <v>74</v>
      </c>
      <c r="E2074" s="101" t="n">
        <v>162</v>
      </c>
      <c r="F2074" s="101" t="s">
        <v>295</v>
      </c>
      <c r="G2074" s="101" t="str">
        <f aca="false">E2074&amp;""&amp;F2074</f>
        <v>162W</v>
      </c>
      <c r="H2074" s="101" t="n">
        <v>-34000.33</v>
      </c>
      <c r="I2074" s="101" t="n">
        <v>11516.01</v>
      </c>
      <c r="J2074" s="101" t="n">
        <v>2587.84</v>
      </c>
      <c r="K2074" s="101" t="n">
        <v>20766.05</v>
      </c>
      <c r="L2074" s="101" t="n">
        <v>2647</v>
      </c>
      <c r="M2074" s="101" t="n">
        <v>-11499.01</v>
      </c>
      <c r="N2074" s="101" t="n">
        <v>-19497.01</v>
      </c>
      <c r="O2074" s="101" t="n">
        <v>5677.27</v>
      </c>
      <c r="P2074" s="101" t="n">
        <v>5026.1</v>
      </c>
      <c r="Q2074" s="101" t="n">
        <v>-21180.99</v>
      </c>
      <c r="R2074" s="101"/>
      <c r="S2074" s="101"/>
      <c r="T2074" s="101"/>
      <c r="U2074" s="101"/>
      <c r="V2074" s="101"/>
      <c r="W2074" s="101"/>
      <c r="X2074" s="101"/>
      <c r="Y2074" s="101"/>
      <c r="Z2074" s="101"/>
      <c r="AA2074" s="101"/>
    </row>
    <row r="2075" customFormat="false" ht="15.75" hidden="false" customHeight="true" outlineLevel="0" collapsed="false">
      <c r="A2075" s="101"/>
      <c r="B2075" s="101" t="n">
        <v>12</v>
      </c>
      <c r="C2075" s="101" t="n">
        <v>87</v>
      </c>
      <c r="D2075" s="101" t="n">
        <v>75</v>
      </c>
      <c r="E2075" s="101" t="n">
        <v>162</v>
      </c>
      <c r="F2075" s="101" t="s">
        <v>296</v>
      </c>
      <c r="G2075" s="101" t="str">
        <f aca="false">E2075&amp;""&amp;F2075</f>
        <v>162Re</v>
      </c>
      <c r="H2075" s="101" t="n">
        <v>-22501.01</v>
      </c>
      <c r="I2075" s="101" t="n">
        <v>9682.01</v>
      </c>
      <c r="J2075" s="101" t="n">
        <v>-765.25</v>
      </c>
      <c r="K2075" s="101" t="n">
        <v>21713.01</v>
      </c>
      <c r="L2075" s="101" t="n">
        <v>1205.01</v>
      </c>
      <c r="M2075" s="101" t="n">
        <v>-7998.01</v>
      </c>
      <c r="N2075" s="101"/>
      <c r="O2075" s="101" t="n">
        <v>6240.29</v>
      </c>
      <c r="P2075" s="101" t="n">
        <v>8911.01</v>
      </c>
      <c r="Q2075" s="101" t="n">
        <v>-20353.01</v>
      </c>
      <c r="R2075" s="101"/>
      <c r="S2075" s="101"/>
      <c r="T2075" s="101"/>
      <c r="U2075" s="101"/>
      <c r="V2075" s="101"/>
      <c r="W2075" s="101"/>
      <c r="X2075" s="101"/>
      <c r="Y2075" s="101"/>
      <c r="Z2075" s="101"/>
      <c r="AA2075" s="101"/>
    </row>
    <row r="2076" customFormat="false" ht="15.75" hidden="false" customHeight="true" outlineLevel="0" collapsed="false">
      <c r="A2076" s="101"/>
      <c r="B2076" s="101" t="n">
        <v>10</v>
      </c>
      <c r="C2076" s="101" t="n">
        <v>86</v>
      </c>
      <c r="D2076" s="101" t="n">
        <v>76</v>
      </c>
      <c r="E2076" s="101" t="n">
        <v>162</v>
      </c>
      <c r="F2076" s="101" t="s">
        <v>297</v>
      </c>
      <c r="G2076" s="101" t="str">
        <f aca="false">E2076&amp;""&amp;F2076</f>
        <v>162Os</v>
      </c>
      <c r="H2076" s="101" t="n">
        <v>-14503.01</v>
      </c>
      <c r="I2076" s="101" t="n">
        <v>12355.01</v>
      </c>
      <c r="J2076" s="101" t="n">
        <v>901.01</v>
      </c>
      <c r="K2076" s="101"/>
      <c r="L2076" s="101" t="n">
        <v>-296.01</v>
      </c>
      <c r="M2076" s="101"/>
      <c r="N2076" s="101"/>
      <c r="O2076" s="101" t="n">
        <v>6767.33</v>
      </c>
      <c r="P2076" s="101" t="n">
        <v>8764.01</v>
      </c>
      <c r="Q2076" s="101"/>
      <c r="R2076" s="101"/>
      <c r="S2076" s="101"/>
      <c r="T2076" s="101"/>
      <c r="U2076" s="101"/>
      <c r="V2076" s="101"/>
      <c r="W2076" s="101"/>
      <c r="X2076" s="101"/>
      <c r="Y2076" s="101"/>
      <c r="Z2076" s="101"/>
      <c r="AA2076" s="101"/>
    </row>
    <row r="2077" customFormat="false" ht="15.75" hidden="false" customHeight="true" outlineLevel="0" collapsed="false">
      <c r="A2077" s="101"/>
      <c r="B2077" s="101" t="n">
        <v>41</v>
      </c>
      <c r="C2077" s="101" t="n">
        <v>102</v>
      </c>
      <c r="D2077" s="101" t="n">
        <v>61</v>
      </c>
      <c r="E2077" s="101" t="n">
        <v>163</v>
      </c>
      <c r="F2077" s="101" t="s">
        <v>282</v>
      </c>
      <c r="G2077" s="101" t="str">
        <f aca="false">E2077&amp;""&amp;F2077</f>
        <v>163Pm</v>
      </c>
      <c r="H2077" s="101" t="n">
        <v>-43249.01</v>
      </c>
      <c r="I2077" s="101" t="n">
        <v>4951.01</v>
      </c>
      <c r="J2077" s="101"/>
      <c r="K2077" s="101" t="n">
        <v>9156.01</v>
      </c>
      <c r="L2077" s="101"/>
      <c r="M2077" s="101" t="n">
        <v>7471.01</v>
      </c>
      <c r="N2077" s="101" t="n">
        <v>13390.01</v>
      </c>
      <c r="O2077" s="101" t="n">
        <v>-4586.01</v>
      </c>
      <c r="P2077" s="101"/>
      <c r="Q2077" s="101" t="n">
        <v>3209.01</v>
      </c>
      <c r="R2077" s="101"/>
      <c r="S2077" s="101"/>
      <c r="T2077" s="101"/>
      <c r="U2077" s="101"/>
      <c r="V2077" s="101"/>
      <c r="W2077" s="101"/>
      <c r="X2077" s="101"/>
      <c r="Y2077" s="101"/>
      <c r="Z2077" s="101"/>
      <c r="AA2077" s="101"/>
    </row>
    <row r="2078" customFormat="false" ht="15.75" hidden="false" customHeight="true" outlineLevel="0" collapsed="false">
      <c r="A2078" s="101"/>
      <c r="B2078" s="101" t="n">
        <v>39</v>
      </c>
      <c r="C2078" s="101" t="n">
        <v>101</v>
      </c>
      <c r="D2078" s="101" t="n">
        <v>62</v>
      </c>
      <c r="E2078" s="101" t="n">
        <v>163</v>
      </c>
      <c r="F2078" s="101" t="s">
        <v>283</v>
      </c>
      <c r="G2078" s="101" t="str">
        <f aca="false">E2078&amp;""&amp;F2078</f>
        <v>163Sm</v>
      </c>
      <c r="H2078" s="101" t="n">
        <v>-50720.01</v>
      </c>
      <c r="I2078" s="101" t="n">
        <v>4262.01</v>
      </c>
      <c r="J2078" s="101" t="n">
        <v>11639.01</v>
      </c>
      <c r="K2078" s="101" t="n">
        <v>10191.01</v>
      </c>
      <c r="L2078" s="101" t="n">
        <v>22710.01</v>
      </c>
      <c r="M2078" s="101" t="n">
        <v>5919.01</v>
      </c>
      <c r="N2078" s="101" t="n">
        <v>10594.01</v>
      </c>
      <c r="O2078" s="101" t="n">
        <v>-3338.01</v>
      </c>
      <c r="P2078" s="101"/>
      <c r="Q2078" s="101" t="n">
        <v>-97.01</v>
      </c>
      <c r="R2078" s="101"/>
      <c r="S2078" s="101"/>
      <c r="T2078" s="101"/>
      <c r="U2078" s="101"/>
      <c r="V2078" s="101"/>
      <c r="W2078" s="101"/>
      <c r="X2078" s="101"/>
      <c r="Y2078" s="101"/>
      <c r="Z2078" s="101"/>
      <c r="AA2078" s="101"/>
    </row>
    <row r="2079" customFormat="false" ht="15.75" hidden="false" customHeight="true" outlineLevel="0" collapsed="false">
      <c r="A2079" s="101"/>
      <c r="B2079" s="101" t="n">
        <v>37</v>
      </c>
      <c r="C2079" s="101" t="n">
        <v>100</v>
      </c>
      <c r="D2079" s="101" t="n">
        <v>63</v>
      </c>
      <c r="E2079" s="101" t="n">
        <v>163</v>
      </c>
      <c r="F2079" s="101" t="s">
        <v>284</v>
      </c>
      <c r="G2079" s="101" t="str">
        <f aca="false">E2079&amp;""&amp;F2079</f>
        <v>163Eu</v>
      </c>
      <c r="H2079" s="101" t="n">
        <v>-56638.864</v>
      </c>
      <c r="I2079" s="101" t="n">
        <v>6015.59</v>
      </c>
      <c r="J2079" s="101" t="n">
        <v>9398.01</v>
      </c>
      <c r="K2079" s="101" t="n">
        <v>10990</v>
      </c>
      <c r="L2079" s="101" t="n">
        <v>20981.01</v>
      </c>
      <c r="M2079" s="101" t="n">
        <v>4675</v>
      </c>
      <c r="N2079" s="101" t="n">
        <v>7955.91</v>
      </c>
      <c r="O2079" s="101" t="n">
        <v>-2509.52</v>
      </c>
      <c r="P2079" s="101" t="n">
        <v>-17558.01</v>
      </c>
      <c r="Q2079" s="101" t="n">
        <v>-430.59</v>
      </c>
      <c r="R2079" s="101"/>
      <c r="S2079" s="101"/>
      <c r="T2079" s="101"/>
      <c r="U2079" s="101"/>
      <c r="V2079" s="101"/>
      <c r="W2079" s="101"/>
      <c r="X2079" s="101"/>
      <c r="Y2079" s="101"/>
      <c r="Z2079" s="101"/>
      <c r="AA2079" s="101"/>
    </row>
    <row r="2080" customFormat="false" ht="15.75" hidden="false" customHeight="true" outlineLevel="0" collapsed="false">
      <c r="A2080" s="101"/>
      <c r="B2080" s="101" t="n">
        <v>35</v>
      </c>
      <c r="C2080" s="101" t="n">
        <v>99</v>
      </c>
      <c r="D2080" s="101" t="n">
        <v>64</v>
      </c>
      <c r="E2080" s="101" t="n">
        <v>163</v>
      </c>
      <c r="F2080" s="101" t="s">
        <v>285</v>
      </c>
      <c r="G2080" s="101" t="str">
        <f aca="false">E2080&amp;""&amp;F2080</f>
        <v>163Gd</v>
      </c>
      <c r="H2080" s="101" t="n">
        <v>-61313.864</v>
      </c>
      <c r="I2080" s="101" t="n">
        <v>5105.59</v>
      </c>
      <c r="J2080" s="101" t="n">
        <v>9908.24</v>
      </c>
      <c r="K2080" s="101" t="n">
        <v>11951.49</v>
      </c>
      <c r="L2080" s="101" t="n">
        <v>19219.87</v>
      </c>
      <c r="M2080" s="101" t="n">
        <v>3280.905</v>
      </c>
      <c r="N2080" s="101" t="n">
        <v>5066</v>
      </c>
      <c r="O2080" s="101" t="n">
        <v>-1531.03</v>
      </c>
      <c r="P2080" s="101" t="n">
        <v>-14073.01</v>
      </c>
      <c r="Q2080" s="101" t="n">
        <v>-3710.53</v>
      </c>
      <c r="R2080" s="101"/>
      <c r="S2080" s="101"/>
      <c r="T2080" s="101"/>
      <c r="U2080" s="101"/>
      <c r="V2080" s="101"/>
      <c r="W2080" s="101"/>
      <c r="X2080" s="101"/>
      <c r="Y2080" s="101"/>
      <c r="Z2080" s="101"/>
      <c r="AA2080" s="101"/>
    </row>
    <row r="2081" customFormat="false" ht="15.75" hidden="false" customHeight="true" outlineLevel="0" collapsed="false">
      <c r="A2081" s="101"/>
      <c r="B2081" s="101" t="n">
        <v>33</v>
      </c>
      <c r="C2081" s="101" t="n">
        <v>98</v>
      </c>
      <c r="D2081" s="101" t="n">
        <v>65</v>
      </c>
      <c r="E2081" s="101" t="n">
        <v>163</v>
      </c>
      <c r="F2081" s="101" t="s">
        <v>286</v>
      </c>
      <c r="G2081" s="101" t="str">
        <f aca="false">E2081&amp;""&amp;F2081</f>
        <v>163Tb</v>
      </c>
      <c r="H2081" s="101" t="n">
        <v>-64594.769</v>
      </c>
      <c r="I2081" s="101" t="n">
        <v>6991.44</v>
      </c>
      <c r="J2081" s="101" t="n">
        <v>7604.15</v>
      </c>
      <c r="K2081" s="101" t="n">
        <v>13276.58</v>
      </c>
      <c r="L2081" s="101" t="n">
        <v>17381.21</v>
      </c>
      <c r="M2081" s="101" t="n">
        <v>1785.092</v>
      </c>
      <c r="N2081" s="101" t="n">
        <v>1782.54</v>
      </c>
      <c r="O2081" s="101" t="n">
        <v>-976.82</v>
      </c>
      <c r="P2081" s="101" t="n">
        <v>-13189.15</v>
      </c>
      <c r="Q2081" s="101" t="n">
        <v>-4485.92</v>
      </c>
      <c r="R2081" s="101"/>
      <c r="S2081" s="101"/>
      <c r="T2081" s="101"/>
      <c r="U2081" s="101"/>
      <c r="V2081" s="101"/>
      <c r="W2081" s="101"/>
      <c r="X2081" s="101"/>
      <c r="Y2081" s="101"/>
      <c r="Z2081" s="101"/>
      <c r="AA2081" s="101"/>
    </row>
    <row r="2082" customFormat="false" ht="15.75" hidden="false" customHeight="true" outlineLevel="0" collapsed="false">
      <c r="A2082" s="101"/>
      <c r="B2082" s="101" t="n">
        <v>31</v>
      </c>
      <c r="C2082" s="101" t="n">
        <v>97</v>
      </c>
      <c r="D2082" s="101" t="n">
        <v>66</v>
      </c>
      <c r="E2082" s="101" t="n">
        <v>163</v>
      </c>
      <c r="F2082" s="101" t="s">
        <v>287</v>
      </c>
      <c r="G2082" s="101" t="str">
        <f aca="false">E2082&amp;""&amp;F2082</f>
        <v>163Dy</v>
      </c>
      <c r="H2082" s="101" t="n">
        <v>-66379.861</v>
      </c>
      <c r="I2082" s="101" t="n">
        <v>6271.01</v>
      </c>
      <c r="J2082" s="101" t="n">
        <v>7994.18</v>
      </c>
      <c r="K2082" s="101" t="n">
        <v>14468</v>
      </c>
      <c r="L2082" s="101" t="n">
        <v>15452.79</v>
      </c>
      <c r="M2082" s="101" t="n">
        <v>-2.555</v>
      </c>
      <c r="N2082" s="101" t="n">
        <v>-1213.28</v>
      </c>
      <c r="O2082" s="101" t="n">
        <v>-244</v>
      </c>
      <c r="P2082" s="101" t="n">
        <v>-9389.24</v>
      </c>
      <c r="Q2082" s="101" t="n">
        <v>-8410.37</v>
      </c>
      <c r="R2082" s="101"/>
      <c r="S2082" s="101"/>
      <c r="T2082" s="101"/>
      <c r="U2082" s="101"/>
      <c r="V2082" s="101"/>
      <c r="W2082" s="101"/>
      <c r="X2082" s="101"/>
      <c r="Y2082" s="101"/>
      <c r="Z2082" s="101"/>
      <c r="AA2082" s="101"/>
    </row>
    <row r="2083" customFormat="false" ht="15.75" hidden="false" customHeight="true" outlineLevel="0" collapsed="false">
      <c r="A2083" s="101"/>
      <c r="B2083" s="101" t="n">
        <v>29</v>
      </c>
      <c r="C2083" s="101" t="n">
        <v>96</v>
      </c>
      <c r="D2083" s="101" t="n">
        <v>67</v>
      </c>
      <c r="E2083" s="101" t="n">
        <v>163</v>
      </c>
      <c r="F2083" s="101" t="s">
        <v>288</v>
      </c>
      <c r="G2083" s="101" t="str">
        <f aca="false">E2083&amp;""&amp;F2083</f>
        <v>163Ho</v>
      </c>
      <c r="H2083" s="101" t="n">
        <v>-66377.306</v>
      </c>
      <c r="I2083" s="101" t="n">
        <v>8407.82</v>
      </c>
      <c r="J2083" s="101" t="n">
        <v>5486.11</v>
      </c>
      <c r="K2083" s="101" t="n">
        <v>15323.4</v>
      </c>
      <c r="L2083" s="101" t="n">
        <v>13494.43</v>
      </c>
      <c r="M2083" s="101" t="n">
        <v>-1210.729</v>
      </c>
      <c r="N2083" s="101" t="n">
        <v>-3649.73</v>
      </c>
      <c r="O2083" s="101" t="n">
        <v>729.42</v>
      </c>
      <c r="P2083" s="101" t="n">
        <v>-7991.63</v>
      </c>
      <c r="Q2083" s="101" t="n">
        <v>-8115.41</v>
      </c>
      <c r="R2083" s="101"/>
      <c r="S2083" s="101"/>
      <c r="T2083" s="101"/>
      <c r="U2083" s="101"/>
      <c r="V2083" s="101"/>
      <c r="W2083" s="101"/>
      <c r="X2083" s="101"/>
      <c r="Y2083" s="101"/>
      <c r="Z2083" s="101"/>
      <c r="AA2083" s="101"/>
    </row>
    <row r="2084" customFormat="false" ht="15.75" hidden="false" customHeight="true" outlineLevel="0" collapsed="false">
      <c r="A2084" s="101"/>
      <c r="B2084" s="101" t="n">
        <v>27</v>
      </c>
      <c r="C2084" s="101" t="n">
        <v>95</v>
      </c>
      <c r="D2084" s="101" t="n">
        <v>68</v>
      </c>
      <c r="E2084" s="101" t="n">
        <v>163</v>
      </c>
      <c r="F2084" s="101" t="s">
        <v>289</v>
      </c>
      <c r="G2084" s="101" t="str">
        <f aca="false">E2084&amp;""&amp;F2084</f>
        <v>163Er</v>
      </c>
      <c r="H2084" s="101" t="n">
        <v>-65166.577</v>
      </c>
      <c r="I2084" s="101" t="n">
        <v>6904.68</v>
      </c>
      <c r="J2084" s="101" t="n">
        <v>6414.74</v>
      </c>
      <c r="K2084" s="101" t="n">
        <v>16108.92</v>
      </c>
      <c r="L2084" s="101" t="n">
        <v>11690.03</v>
      </c>
      <c r="M2084" s="101" t="n">
        <v>-2439</v>
      </c>
      <c r="N2084" s="101" t="n">
        <v>-5867.33</v>
      </c>
      <c r="O2084" s="101" t="n">
        <v>1574.77</v>
      </c>
      <c r="P2084" s="101" t="n">
        <v>-4275.38</v>
      </c>
      <c r="Q2084" s="101" t="n">
        <v>-11761.41</v>
      </c>
      <c r="R2084" s="101"/>
      <c r="S2084" s="101"/>
      <c r="T2084" s="101"/>
      <c r="U2084" s="101"/>
      <c r="V2084" s="101"/>
      <c r="W2084" s="101"/>
      <c r="X2084" s="101"/>
      <c r="Y2084" s="101"/>
      <c r="Z2084" s="101"/>
      <c r="AA2084" s="101"/>
    </row>
    <row r="2085" customFormat="false" ht="15.75" hidden="false" customHeight="true" outlineLevel="0" collapsed="false">
      <c r="A2085" s="101"/>
      <c r="B2085" s="101" t="n">
        <v>25</v>
      </c>
      <c r="C2085" s="101" t="n">
        <v>94</v>
      </c>
      <c r="D2085" s="101" t="n">
        <v>69</v>
      </c>
      <c r="E2085" s="101" t="n">
        <v>163</v>
      </c>
      <c r="F2085" s="101" t="s">
        <v>290</v>
      </c>
      <c r="G2085" s="101" t="str">
        <f aca="false">E2085&amp;""&amp;F2085</f>
        <v>163Tm</v>
      </c>
      <c r="H2085" s="101" t="n">
        <v>-62727.577</v>
      </c>
      <c r="I2085" s="101" t="n">
        <v>9322.41</v>
      </c>
      <c r="J2085" s="101" t="n">
        <v>3683.34</v>
      </c>
      <c r="K2085" s="101" t="n">
        <v>16971.5</v>
      </c>
      <c r="L2085" s="101" t="n">
        <v>10108.98</v>
      </c>
      <c r="M2085" s="101" t="n">
        <v>-3428.327</v>
      </c>
      <c r="N2085" s="101" t="n">
        <v>-7936.17</v>
      </c>
      <c r="O2085" s="101" t="n">
        <v>2176.17</v>
      </c>
      <c r="P2085" s="101" t="n">
        <v>-3975.74</v>
      </c>
      <c r="Q2085" s="101" t="n">
        <v>-10972.39</v>
      </c>
      <c r="R2085" s="101"/>
      <c r="S2085" s="101"/>
      <c r="T2085" s="101"/>
      <c r="U2085" s="101"/>
      <c r="V2085" s="101"/>
      <c r="W2085" s="101"/>
      <c r="X2085" s="101"/>
      <c r="Y2085" s="101"/>
      <c r="Z2085" s="101"/>
      <c r="AA2085" s="101"/>
    </row>
    <row r="2086" customFormat="false" ht="15.75" hidden="false" customHeight="true" outlineLevel="0" collapsed="false">
      <c r="A2086" s="101"/>
      <c r="B2086" s="101" t="n">
        <v>23</v>
      </c>
      <c r="C2086" s="101" t="n">
        <v>93</v>
      </c>
      <c r="D2086" s="101" t="n">
        <v>70</v>
      </c>
      <c r="E2086" s="101" t="n">
        <v>163</v>
      </c>
      <c r="F2086" s="101" t="s">
        <v>291</v>
      </c>
      <c r="G2086" s="101" t="str">
        <f aca="false">E2086&amp;""&amp;F2086</f>
        <v>163Yb</v>
      </c>
      <c r="H2086" s="101" t="n">
        <v>-59299.25</v>
      </c>
      <c r="I2086" s="101" t="n">
        <v>7544.06</v>
      </c>
      <c r="J2086" s="101" t="n">
        <v>5111.74</v>
      </c>
      <c r="K2086" s="101" t="n">
        <v>17602.76</v>
      </c>
      <c r="L2086" s="101" t="n">
        <v>8676.9</v>
      </c>
      <c r="M2086" s="101" t="n">
        <v>-4507.842</v>
      </c>
      <c r="N2086" s="101" t="n">
        <v>-10035.28</v>
      </c>
      <c r="O2086" s="101" t="n">
        <v>2836</v>
      </c>
      <c r="P2086" s="101" t="n">
        <v>-255.01</v>
      </c>
      <c r="Q2086" s="101" t="n">
        <v>-14538.81</v>
      </c>
      <c r="R2086" s="101"/>
      <c r="S2086" s="101"/>
      <c r="T2086" s="101"/>
      <c r="U2086" s="101"/>
      <c r="V2086" s="101"/>
      <c r="W2086" s="101"/>
      <c r="X2086" s="101"/>
      <c r="Y2086" s="101"/>
      <c r="Z2086" s="101"/>
      <c r="AA2086" s="101"/>
    </row>
    <row r="2087" customFormat="false" ht="15.75" hidden="false" customHeight="true" outlineLevel="0" collapsed="false">
      <c r="A2087" s="101"/>
      <c r="B2087" s="101" t="n">
        <v>21</v>
      </c>
      <c r="C2087" s="101" t="n">
        <v>92</v>
      </c>
      <c r="D2087" s="101" t="n">
        <v>71</v>
      </c>
      <c r="E2087" s="101" t="n">
        <v>163</v>
      </c>
      <c r="F2087" s="101" t="s">
        <v>292</v>
      </c>
      <c r="G2087" s="101" t="str">
        <f aca="false">E2087&amp;""&amp;F2087</f>
        <v>163Lu</v>
      </c>
      <c r="H2087" s="101" t="n">
        <v>-54791.409</v>
      </c>
      <c r="I2087" s="101" t="n">
        <v>10030.97</v>
      </c>
      <c r="J2087" s="101" t="n">
        <v>2253.88</v>
      </c>
      <c r="K2087" s="101" t="n">
        <v>18371.7</v>
      </c>
      <c r="L2087" s="101" t="n">
        <v>7470.64</v>
      </c>
      <c r="M2087" s="101" t="n">
        <v>-5527.435</v>
      </c>
      <c r="N2087" s="101" t="n">
        <v>-12256.7</v>
      </c>
      <c r="O2087" s="101" t="n">
        <v>3354.07</v>
      </c>
      <c r="P2087" s="101" t="n">
        <v>-603.9</v>
      </c>
      <c r="Q2087" s="101" t="n">
        <v>-13693.66</v>
      </c>
      <c r="R2087" s="101"/>
      <c r="S2087" s="101"/>
      <c r="T2087" s="101"/>
      <c r="U2087" s="101"/>
      <c r="V2087" s="101"/>
      <c r="W2087" s="101"/>
      <c r="X2087" s="101"/>
      <c r="Y2087" s="101"/>
      <c r="Z2087" s="101"/>
      <c r="AA2087" s="101"/>
    </row>
    <row r="2088" customFormat="false" ht="15.75" hidden="false" customHeight="true" outlineLevel="0" collapsed="false">
      <c r="A2088" s="101"/>
      <c r="B2088" s="101" t="n">
        <v>19</v>
      </c>
      <c r="C2088" s="101" t="n">
        <v>91</v>
      </c>
      <c r="D2088" s="101" t="n">
        <v>72</v>
      </c>
      <c r="E2088" s="101" t="n">
        <v>163</v>
      </c>
      <c r="F2088" s="101" t="s">
        <v>293</v>
      </c>
      <c r="G2088" s="101" t="str">
        <f aca="false">E2088&amp;""&amp;F2088</f>
        <v>163Hf</v>
      </c>
      <c r="H2088" s="101" t="n">
        <v>-49263.973</v>
      </c>
      <c r="I2088" s="101" t="n">
        <v>8166.23</v>
      </c>
      <c r="J2088" s="101" t="n">
        <v>3721.19</v>
      </c>
      <c r="K2088" s="101" t="n">
        <v>19091.21</v>
      </c>
      <c r="L2088" s="101" t="n">
        <v>6002.79</v>
      </c>
      <c r="M2088" s="101" t="n">
        <v>-6729.266</v>
      </c>
      <c r="N2088" s="101" t="n">
        <v>-14355.62</v>
      </c>
      <c r="O2088" s="101" t="n">
        <v>4149.87</v>
      </c>
      <c r="P2088" s="101" t="n">
        <v>3273.56</v>
      </c>
      <c r="Q2088" s="101" t="n">
        <v>-17554.99</v>
      </c>
      <c r="R2088" s="101"/>
      <c r="S2088" s="101"/>
      <c r="T2088" s="101"/>
      <c r="U2088" s="101"/>
      <c r="V2088" s="101"/>
      <c r="W2088" s="101"/>
      <c r="X2088" s="101"/>
      <c r="Y2088" s="101"/>
      <c r="Z2088" s="101"/>
      <c r="AA2088" s="101"/>
    </row>
    <row r="2089" customFormat="false" ht="15.75" hidden="false" customHeight="true" outlineLevel="0" collapsed="false">
      <c r="A2089" s="101"/>
      <c r="B2089" s="101" t="n">
        <v>17</v>
      </c>
      <c r="C2089" s="101" t="n">
        <v>90</v>
      </c>
      <c r="D2089" s="101" t="n">
        <v>73</v>
      </c>
      <c r="E2089" s="101" t="n">
        <v>163</v>
      </c>
      <c r="F2089" s="101" t="s">
        <v>294</v>
      </c>
      <c r="G2089" s="101" t="str">
        <f aca="false">E2089&amp;""&amp;F2089</f>
        <v>163Ta</v>
      </c>
      <c r="H2089" s="101" t="n">
        <v>-42534.708</v>
      </c>
      <c r="I2089" s="101" t="n">
        <v>10825.72</v>
      </c>
      <c r="J2089" s="101" t="n">
        <v>654.62</v>
      </c>
      <c r="K2089" s="101" t="n">
        <v>19975.88</v>
      </c>
      <c r="L2089" s="101" t="n">
        <v>4550.31</v>
      </c>
      <c r="M2089" s="101" t="n">
        <v>-7626.357</v>
      </c>
      <c r="N2089" s="101" t="n">
        <v>-16527.27</v>
      </c>
      <c r="O2089" s="101" t="n">
        <v>4748.98</v>
      </c>
      <c r="P2089" s="101" t="n">
        <v>3008.08</v>
      </c>
      <c r="Q2089" s="101" t="n">
        <v>-16605.69</v>
      </c>
      <c r="R2089" s="101"/>
      <c r="S2089" s="101"/>
      <c r="T2089" s="101"/>
      <c r="U2089" s="101"/>
      <c r="V2089" s="101"/>
      <c r="W2089" s="101"/>
      <c r="X2089" s="101"/>
      <c r="Y2089" s="101"/>
      <c r="Z2089" s="101"/>
      <c r="AA2089" s="101"/>
    </row>
    <row r="2090" customFormat="false" ht="15.75" hidden="false" customHeight="true" outlineLevel="0" collapsed="false">
      <c r="A2090" s="101"/>
      <c r="B2090" s="101" t="n">
        <v>15</v>
      </c>
      <c r="C2090" s="101" t="n">
        <v>89</v>
      </c>
      <c r="D2090" s="101" t="n">
        <v>74</v>
      </c>
      <c r="E2090" s="101" t="n">
        <v>163</v>
      </c>
      <c r="F2090" s="101" t="s">
        <v>295</v>
      </c>
      <c r="G2090" s="101" t="str">
        <f aca="false">E2090&amp;""&amp;F2090</f>
        <v>163W</v>
      </c>
      <c r="H2090" s="101" t="n">
        <v>-34908.351</v>
      </c>
      <c r="I2090" s="101" t="n">
        <v>8979.34</v>
      </c>
      <c r="J2090" s="101" t="n">
        <v>2417.02</v>
      </c>
      <c r="K2090" s="101" t="n">
        <v>20495.01</v>
      </c>
      <c r="L2090" s="101" t="n">
        <v>3170.89</v>
      </c>
      <c r="M2090" s="101" t="n">
        <v>-8900.909</v>
      </c>
      <c r="N2090" s="101" t="n">
        <v>-18523.01</v>
      </c>
      <c r="O2090" s="101" t="n">
        <v>5519.49</v>
      </c>
      <c r="P2090" s="101" t="n">
        <v>6971.74</v>
      </c>
      <c r="Q2090" s="101" t="n">
        <v>-20478.01</v>
      </c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</row>
    <row r="2091" customFormat="false" ht="15.75" hidden="false" customHeight="true" outlineLevel="0" collapsed="false">
      <c r="A2091" s="101"/>
      <c r="B2091" s="101" t="n">
        <v>13</v>
      </c>
      <c r="C2091" s="101" t="n">
        <v>88</v>
      </c>
      <c r="D2091" s="101" t="n">
        <v>75</v>
      </c>
      <c r="E2091" s="101" t="n">
        <v>163</v>
      </c>
      <c r="F2091" s="101" t="s">
        <v>296</v>
      </c>
      <c r="G2091" s="101" t="str">
        <f aca="false">E2091&amp;""&amp;F2091</f>
        <v>163Re</v>
      </c>
      <c r="H2091" s="101" t="n">
        <v>-26007.442</v>
      </c>
      <c r="I2091" s="101" t="n">
        <v>11577.01</v>
      </c>
      <c r="J2091" s="101" t="n">
        <v>-703.92</v>
      </c>
      <c r="K2091" s="101" t="n">
        <v>21259.42</v>
      </c>
      <c r="L2091" s="101" t="n">
        <v>1883.92</v>
      </c>
      <c r="M2091" s="101" t="n">
        <v>-9622.01</v>
      </c>
      <c r="N2091" s="101"/>
      <c r="O2091" s="101" t="n">
        <v>6011.91</v>
      </c>
      <c r="P2091" s="101" t="n">
        <v>6483.89</v>
      </c>
      <c r="Q2091" s="101" t="n">
        <v>-19576.01</v>
      </c>
      <c r="R2091" s="101"/>
      <c r="S2091" s="101"/>
      <c r="T2091" s="101"/>
      <c r="U2091" s="101"/>
      <c r="V2091" s="101"/>
      <c r="W2091" s="101"/>
      <c r="X2091" s="101"/>
      <c r="Y2091" s="101"/>
      <c r="Z2091" s="101"/>
      <c r="AA2091" s="101"/>
    </row>
    <row r="2092" customFormat="false" ht="15.75" hidden="false" customHeight="true" outlineLevel="0" collapsed="false">
      <c r="A2092" s="101"/>
      <c r="B2092" s="101" t="n">
        <v>11</v>
      </c>
      <c r="C2092" s="101" t="n">
        <v>87</v>
      </c>
      <c r="D2092" s="101" t="n">
        <v>76</v>
      </c>
      <c r="E2092" s="101" t="n">
        <v>163</v>
      </c>
      <c r="F2092" s="101" t="s">
        <v>297</v>
      </c>
      <c r="G2092" s="101" t="str">
        <f aca="false">E2092&amp;""&amp;F2092</f>
        <v>163Os</v>
      </c>
      <c r="H2092" s="101" t="n">
        <v>-16385.01</v>
      </c>
      <c r="I2092" s="101" t="n">
        <v>9954.01</v>
      </c>
      <c r="J2092" s="101" t="n">
        <v>1173.01</v>
      </c>
      <c r="K2092" s="101" t="n">
        <v>22308.01</v>
      </c>
      <c r="L2092" s="101" t="n">
        <v>407.01</v>
      </c>
      <c r="M2092" s="101"/>
      <c r="N2092" s="101"/>
      <c r="O2092" s="101" t="n">
        <v>6677.47</v>
      </c>
      <c r="P2092" s="101" t="n">
        <v>10326.01</v>
      </c>
      <c r="Q2092" s="101"/>
      <c r="R2092" s="101"/>
      <c r="S2092" s="101"/>
      <c r="T2092" s="101"/>
      <c r="U2092" s="101"/>
      <c r="V2092" s="101"/>
      <c r="W2092" s="101"/>
      <c r="X2092" s="101"/>
      <c r="Y2092" s="101"/>
      <c r="Z2092" s="101"/>
      <c r="AA2092" s="101"/>
    </row>
    <row r="2093" customFormat="false" ht="15.75" hidden="false" customHeight="true" outlineLevel="0" collapsed="false">
      <c r="A2093" s="101"/>
      <c r="B2093" s="101" t="n">
        <v>40</v>
      </c>
      <c r="C2093" s="101" t="n">
        <v>102</v>
      </c>
      <c r="D2093" s="101" t="n">
        <v>62</v>
      </c>
      <c r="E2093" s="101" t="n">
        <v>164</v>
      </c>
      <c r="F2093" s="101" t="s">
        <v>283</v>
      </c>
      <c r="G2093" s="101" t="str">
        <f aca="false">E2093&amp;""&amp;F2093</f>
        <v>164Sm</v>
      </c>
      <c r="H2093" s="101" t="n">
        <v>-48102.01</v>
      </c>
      <c r="I2093" s="101" t="n">
        <v>5454.01</v>
      </c>
      <c r="J2093" s="101" t="n">
        <v>12142.01</v>
      </c>
      <c r="K2093" s="101" t="n">
        <v>9715.01</v>
      </c>
      <c r="L2093" s="101"/>
      <c r="M2093" s="101" t="n">
        <v>5232.01</v>
      </c>
      <c r="N2093" s="101" t="n">
        <v>11672.01</v>
      </c>
      <c r="O2093" s="101" t="n">
        <v>-3394.01</v>
      </c>
      <c r="P2093" s="101"/>
      <c r="Q2093" s="101" t="n">
        <v>465.01</v>
      </c>
      <c r="R2093" s="101"/>
      <c r="S2093" s="101"/>
      <c r="T2093" s="101"/>
      <c r="U2093" s="101"/>
      <c r="V2093" s="101"/>
      <c r="W2093" s="101"/>
      <c r="X2093" s="101"/>
      <c r="Y2093" s="101"/>
      <c r="Z2093" s="101"/>
      <c r="AA2093" s="101"/>
    </row>
    <row r="2094" customFormat="false" ht="15.75" hidden="false" customHeight="true" outlineLevel="0" collapsed="false">
      <c r="A2094" s="101"/>
      <c r="B2094" s="101" t="n">
        <v>38</v>
      </c>
      <c r="C2094" s="101" t="n">
        <v>101</v>
      </c>
      <c r="D2094" s="101" t="n">
        <v>63</v>
      </c>
      <c r="E2094" s="101" t="n">
        <v>164</v>
      </c>
      <c r="F2094" s="101" t="s">
        <v>284</v>
      </c>
      <c r="G2094" s="101" t="str">
        <f aca="false">E2094&amp;""&amp;F2094</f>
        <v>164Eu</v>
      </c>
      <c r="H2094" s="101" t="n">
        <v>-53334.01</v>
      </c>
      <c r="I2094" s="101" t="n">
        <v>4766.01</v>
      </c>
      <c r="J2094" s="101" t="n">
        <v>9903.01</v>
      </c>
      <c r="K2094" s="101" t="n">
        <v>10782.01</v>
      </c>
      <c r="L2094" s="101" t="n">
        <v>21542.01</v>
      </c>
      <c r="M2094" s="101" t="n">
        <v>6440</v>
      </c>
      <c r="N2094" s="101" t="n">
        <v>8743.01</v>
      </c>
      <c r="O2094" s="101" t="n">
        <v>-2757.01</v>
      </c>
      <c r="P2094" s="101" t="n">
        <v>-17374.01</v>
      </c>
      <c r="Q2094" s="101" t="n">
        <v>-91.01</v>
      </c>
      <c r="R2094" s="101"/>
      <c r="S2094" s="101"/>
      <c r="T2094" s="101"/>
      <c r="U2094" s="101"/>
      <c r="V2094" s="101"/>
      <c r="W2094" s="101"/>
      <c r="X2094" s="101"/>
      <c r="Y2094" s="101"/>
      <c r="Z2094" s="101"/>
      <c r="AA2094" s="101"/>
    </row>
    <row r="2095" customFormat="false" ht="15.75" hidden="false" customHeight="true" outlineLevel="0" collapsed="false">
      <c r="A2095" s="101"/>
      <c r="B2095" s="101" t="n">
        <v>36</v>
      </c>
      <c r="C2095" s="101" t="n">
        <v>100</v>
      </c>
      <c r="D2095" s="101" t="n">
        <v>64</v>
      </c>
      <c r="E2095" s="101" t="n">
        <v>164</v>
      </c>
      <c r="F2095" s="101" t="s">
        <v>285</v>
      </c>
      <c r="G2095" s="101" t="str">
        <f aca="false">E2095&amp;""&amp;F2095</f>
        <v>164Gd</v>
      </c>
      <c r="H2095" s="101" t="n">
        <v>-59774.01</v>
      </c>
      <c r="I2095" s="101" t="n">
        <v>6531.01</v>
      </c>
      <c r="J2095" s="101" t="n">
        <v>10424.01</v>
      </c>
      <c r="K2095" s="101" t="n">
        <v>11637.01</v>
      </c>
      <c r="L2095" s="101" t="n">
        <v>19822.01</v>
      </c>
      <c r="M2095" s="101" t="n">
        <v>2303.01</v>
      </c>
      <c r="N2095" s="101" t="n">
        <v>6193.01</v>
      </c>
      <c r="O2095" s="101" t="n">
        <v>-1964.01</v>
      </c>
      <c r="P2095" s="101" t="n">
        <v>-16343.01</v>
      </c>
      <c r="Q2095" s="101" t="n">
        <v>-3251.01</v>
      </c>
      <c r="R2095" s="101"/>
      <c r="S2095" s="101"/>
      <c r="T2095" s="101"/>
      <c r="U2095" s="101"/>
      <c r="V2095" s="101"/>
      <c r="W2095" s="101"/>
      <c r="X2095" s="101"/>
      <c r="Y2095" s="101"/>
      <c r="Z2095" s="101"/>
      <c r="AA2095" s="101"/>
    </row>
    <row r="2096" customFormat="false" ht="15.75" hidden="false" customHeight="true" outlineLevel="0" collapsed="false">
      <c r="A2096" s="101"/>
      <c r="B2096" s="101" t="n">
        <v>34</v>
      </c>
      <c r="C2096" s="101" t="n">
        <v>99</v>
      </c>
      <c r="D2096" s="101" t="n">
        <v>65</v>
      </c>
      <c r="E2096" s="101" t="n">
        <v>164</v>
      </c>
      <c r="F2096" s="101" t="s">
        <v>286</v>
      </c>
      <c r="G2096" s="101" t="str">
        <f aca="false">E2096&amp;""&amp;F2096</f>
        <v>164Tb</v>
      </c>
      <c r="H2096" s="101" t="n">
        <v>-62076.66</v>
      </c>
      <c r="I2096" s="101" t="n">
        <v>5553.21</v>
      </c>
      <c r="J2096" s="101" t="n">
        <v>8051.77</v>
      </c>
      <c r="K2096" s="101" t="n">
        <v>12544.64</v>
      </c>
      <c r="L2096" s="101" t="n">
        <v>17960.01</v>
      </c>
      <c r="M2096" s="101" t="n">
        <v>3890</v>
      </c>
      <c r="N2096" s="101" t="n">
        <v>2904.11</v>
      </c>
      <c r="O2096" s="101" t="n">
        <v>-1021.13</v>
      </c>
      <c r="P2096" s="101" t="n">
        <v>-12726.77</v>
      </c>
      <c r="Q2096" s="101" t="n">
        <v>-3768.12</v>
      </c>
      <c r="R2096" s="101"/>
      <c r="S2096" s="101"/>
      <c r="T2096" s="101"/>
      <c r="U2096" s="101"/>
      <c r="V2096" s="101"/>
      <c r="W2096" s="101"/>
      <c r="X2096" s="101"/>
      <c r="Y2096" s="101"/>
      <c r="Z2096" s="101"/>
      <c r="AA2096" s="101"/>
    </row>
    <row r="2097" customFormat="false" ht="15.75" hidden="false" customHeight="true" outlineLevel="0" collapsed="false">
      <c r="A2097" s="101"/>
      <c r="B2097" s="101" t="n">
        <v>32</v>
      </c>
      <c r="C2097" s="101" t="n">
        <v>98</v>
      </c>
      <c r="D2097" s="101" t="n">
        <v>66</v>
      </c>
      <c r="E2097" s="101" t="n">
        <v>164</v>
      </c>
      <c r="F2097" s="101" t="s">
        <v>287</v>
      </c>
      <c r="G2097" s="101" t="str">
        <f aca="false">E2097&amp;""&amp;F2097</f>
        <v>164Dy</v>
      </c>
      <c r="H2097" s="101" t="n">
        <v>-65966.66</v>
      </c>
      <c r="I2097" s="101" t="n">
        <v>7658.12</v>
      </c>
      <c r="J2097" s="101" t="n">
        <v>8660.86</v>
      </c>
      <c r="K2097" s="101" t="n">
        <v>13929.12</v>
      </c>
      <c r="L2097" s="101" t="n">
        <v>16265.01</v>
      </c>
      <c r="M2097" s="101" t="n">
        <v>-985.893</v>
      </c>
      <c r="N2097" s="101" t="n">
        <v>-25.07</v>
      </c>
      <c r="O2097" s="101" t="n">
        <v>-450.65</v>
      </c>
      <c r="P2097" s="101" t="n">
        <v>-11941.77</v>
      </c>
      <c r="Q2097" s="101" t="n">
        <v>-7660.67</v>
      </c>
      <c r="R2097" s="101"/>
      <c r="S2097" s="101"/>
      <c r="T2097" s="101"/>
      <c r="U2097" s="101"/>
      <c r="V2097" s="101"/>
      <c r="W2097" s="101"/>
      <c r="X2097" s="101"/>
      <c r="Y2097" s="101"/>
      <c r="Z2097" s="101"/>
      <c r="AA2097" s="101"/>
    </row>
    <row r="2098" customFormat="false" ht="15.75" hidden="false" customHeight="true" outlineLevel="0" collapsed="false">
      <c r="A2098" s="101"/>
      <c r="B2098" s="101" t="n">
        <v>30</v>
      </c>
      <c r="C2098" s="101" t="n">
        <v>97</v>
      </c>
      <c r="D2098" s="101" t="n">
        <v>67</v>
      </c>
      <c r="E2098" s="101" t="n">
        <v>164</v>
      </c>
      <c r="F2098" s="101" t="s">
        <v>288</v>
      </c>
      <c r="G2098" s="101" t="str">
        <f aca="false">E2098&amp;""&amp;F2098</f>
        <v>164Ho</v>
      </c>
      <c r="H2098" s="101" t="n">
        <v>-64980.767</v>
      </c>
      <c r="I2098" s="101" t="n">
        <v>6674.78</v>
      </c>
      <c r="J2098" s="101" t="n">
        <v>5889.88</v>
      </c>
      <c r="K2098" s="101" t="n">
        <v>15082.6</v>
      </c>
      <c r="L2098" s="101" t="n">
        <v>13884.06</v>
      </c>
      <c r="M2098" s="101" t="n">
        <v>960.819</v>
      </c>
      <c r="N2098" s="101" t="n">
        <v>-3077.04</v>
      </c>
      <c r="O2098" s="101" t="n">
        <v>429.85</v>
      </c>
      <c r="P2098" s="101" t="n">
        <v>-7674.97</v>
      </c>
      <c r="Q2098" s="101" t="n">
        <v>-7885.51</v>
      </c>
      <c r="R2098" s="101"/>
      <c r="S2098" s="101"/>
      <c r="T2098" s="101"/>
      <c r="U2098" s="101"/>
      <c r="V2098" s="101"/>
      <c r="W2098" s="101"/>
      <c r="X2098" s="101"/>
      <c r="Y2098" s="101"/>
      <c r="Z2098" s="101"/>
      <c r="AA2098" s="101"/>
    </row>
    <row r="2099" customFormat="false" ht="15.75" hidden="false" customHeight="true" outlineLevel="0" collapsed="false">
      <c r="A2099" s="101"/>
      <c r="B2099" s="101" t="n">
        <v>28</v>
      </c>
      <c r="C2099" s="101" t="n">
        <v>96</v>
      </c>
      <c r="D2099" s="101" t="n">
        <v>68</v>
      </c>
      <c r="E2099" s="101" t="n">
        <v>164</v>
      </c>
      <c r="F2099" s="101" t="s">
        <v>289</v>
      </c>
      <c r="G2099" s="101" t="str">
        <f aca="false">E2099&amp;""&amp;F2099</f>
        <v>164Er</v>
      </c>
      <c r="H2099" s="101" t="n">
        <v>-65941.586</v>
      </c>
      <c r="I2099" s="101" t="n">
        <v>8846.33</v>
      </c>
      <c r="J2099" s="101" t="n">
        <v>6853.25</v>
      </c>
      <c r="K2099" s="101" t="n">
        <v>15751.01</v>
      </c>
      <c r="L2099" s="101" t="n">
        <v>12339.36</v>
      </c>
      <c r="M2099" s="101" t="n">
        <v>-4037.862</v>
      </c>
      <c r="N2099" s="101" t="n">
        <v>-4924.01</v>
      </c>
      <c r="O2099" s="101" t="n">
        <v>1304.92</v>
      </c>
      <c r="P2099" s="101" t="n">
        <v>-6850.7</v>
      </c>
      <c r="Q2099" s="101" t="n">
        <v>-11285.33</v>
      </c>
      <c r="R2099" s="101"/>
      <c r="S2099" s="101"/>
      <c r="T2099" s="101"/>
      <c r="U2099" s="101"/>
      <c r="V2099" s="101"/>
      <c r="W2099" s="101"/>
      <c r="X2099" s="101"/>
      <c r="Y2099" s="101"/>
      <c r="Z2099" s="101"/>
      <c r="AA2099" s="101"/>
    </row>
    <row r="2100" customFormat="false" ht="15.75" hidden="false" customHeight="true" outlineLevel="0" collapsed="false">
      <c r="A2100" s="101"/>
      <c r="B2100" s="101" t="n">
        <v>26</v>
      </c>
      <c r="C2100" s="101" t="n">
        <v>95</v>
      </c>
      <c r="D2100" s="101" t="n">
        <v>69</v>
      </c>
      <c r="E2100" s="101" t="n">
        <v>164</v>
      </c>
      <c r="F2100" s="101" t="s">
        <v>290</v>
      </c>
      <c r="G2100" s="101" t="str">
        <f aca="false">E2100&amp;""&amp;F2100</f>
        <v>164Tm</v>
      </c>
      <c r="H2100" s="101" t="n">
        <v>-61903.724</v>
      </c>
      <c r="I2100" s="101" t="n">
        <v>7247.46</v>
      </c>
      <c r="J2100" s="101" t="n">
        <v>4026.12</v>
      </c>
      <c r="K2100" s="101" t="n">
        <v>16569.88</v>
      </c>
      <c r="L2100" s="101" t="n">
        <v>10440.86</v>
      </c>
      <c r="M2100" s="101" t="n">
        <v>-886.149</v>
      </c>
      <c r="N2100" s="101" t="n">
        <v>-7261.35</v>
      </c>
      <c r="O2100" s="101" t="n">
        <v>2052.78</v>
      </c>
      <c r="P2100" s="101" t="n">
        <v>-2815.39</v>
      </c>
      <c r="Q2100" s="101" t="n">
        <v>-10675.79</v>
      </c>
      <c r="R2100" s="101"/>
      <c r="S2100" s="101"/>
      <c r="T2100" s="101"/>
      <c r="U2100" s="101"/>
      <c r="V2100" s="101"/>
      <c r="W2100" s="101"/>
      <c r="X2100" s="101"/>
      <c r="Y2100" s="101"/>
      <c r="Z2100" s="101"/>
      <c r="AA2100" s="101"/>
    </row>
    <row r="2101" customFormat="false" ht="15.75" hidden="false" customHeight="true" outlineLevel="0" collapsed="false">
      <c r="A2101" s="101"/>
      <c r="B2101" s="101" t="n">
        <v>24</v>
      </c>
      <c r="C2101" s="101" t="n">
        <v>94</v>
      </c>
      <c r="D2101" s="101" t="n">
        <v>70</v>
      </c>
      <c r="E2101" s="101" t="n">
        <v>164</v>
      </c>
      <c r="F2101" s="101" t="s">
        <v>291</v>
      </c>
      <c r="G2101" s="101" t="str">
        <f aca="false">E2101&amp;""&amp;F2101</f>
        <v>164Yb</v>
      </c>
      <c r="H2101" s="101" t="n">
        <v>-61017.575</v>
      </c>
      <c r="I2101" s="101" t="n">
        <v>9789.64</v>
      </c>
      <c r="J2101" s="101" t="n">
        <v>5578.97</v>
      </c>
      <c r="K2101" s="101" t="n">
        <v>17333.71</v>
      </c>
      <c r="L2101" s="101" t="n">
        <v>9262.31</v>
      </c>
      <c r="M2101" s="101" t="n">
        <v>-6375.206</v>
      </c>
      <c r="N2101" s="101" t="n">
        <v>-9199.35</v>
      </c>
      <c r="O2101" s="101" t="n">
        <v>2621.74</v>
      </c>
      <c r="P2101" s="101" t="n">
        <v>-3139.97</v>
      </c>
      <c r="Q2101" s="101" t="n">
        <v>-14297.48</v>
      </c>
      <c r="R2101" s="101"/>
      <c r="S2101" s="101"/>
      <c r="T2101" s="101"/>
      <c r="U2101" s="101"/>
      <c r="V2101" s="101"/>
      <c r="W2101" s="101"/>
      <c r="X2101" s="101"/>
      <c r="Y2101" s="101"/>
      <c r="Z2101" s="101"/>
      <c r="AA2101" s="101"/>
    </row>
    <row r="2102" customFormat="false" ht="15.75" hidden="false" customHeight="true" outlineLevel="0" collapsed="false">
      <c r="A2102" s="101"/>
      <c r="B2102" s="101" t="n">
        <v>22</v>
      </c>
      <c r="C2102" s="101" t="n">
        <v>93</v>
      </c>
      <c r="D2102" s="101" t="n">
        <v>71</v>
      </c>
      <c r="E2102" s="101" t="n">
        <v>164</v>
      </c>
      <c r="F2102" s="101" t="s">
        <v>292</v>
      </c>
      <c r="G2102" s="101" t="str">
        <f aca="false">E2102&amp;""&amp;F2102</f>
        <v>164Lu</v>
      </c>
      <c r="H2102" s="101" t="n">
        <v>-54642.37</v>
      </c>
      <c r="I2102" s="101" t="n">
        <v>7922.28</v>
      </c>
      <c r="J2102" s="101" t="n">
        <v>2632.09</v>
      </c>
      <c r="K2102" s="101" t="n">
        <v>17953.25</v>
      </c>
      <c r="L2102" s="101" t="n">
        <v>7743.83</v>
      </c>
      <c r="M2102" s="101" t="n">
        <v>-2824.146</v>
      </c>
      <c r="N2102" s="101" t="n">
        <v>-11359.57</v>
      </c>
      <c r="O2102" s="101" t="n">
        <v>3234.74</v>
      </c>
      <c r="P2102" s="101" t="n">
        <v>796.24</v>
      </c>
      <c r="Q2102" s="101" t="n">
        <v>-13449.71</v>
      </c>
      <c r="R2102" s="101"/>
      <c r="S2102" s="101"/>
      <c r="T2102" s="101"/>
      <c r="U2102" s="101"/>
      <c r="V2102" s="101"/>
      <c r="W2102" s="101"/>
      <c r="X2102" s="101"/>
      <c r="Y2102" s="101"/>
      <c r="Z2102" s="101"/>
      <c r="AA2102" s="101"/>
    </row>
    <row r="2103" customFormat="false" ht="15.75" hidden="false" customHeight="true" outlineLevel="0" collapsed="false">
      <c r="A2103" s="101"/>
      <c r="B2103" s="101" t="n">
        <v>20</v>
      </c>
      <c r="C2103" s="101" t="n">
        <v>92</v>
      </c>
      <c r="D2103" s="101" t="n">
        <v>72</v>
      </c>
      <c r="E2103" s="101" t="n">
        <v>164</v>
      </c>
      <c r="F2103" s="101" t="s">
        <v>293</v>
      </c>
      <c r="G2103" s="101" t="str">
        <f aca="false">E2103&amp;""&amp;F2103</f>
        <v>164Hf</v>
      </c>
      <c r="H2103" s="101" t="n">
        <v>-51818.224</v>
      </c>
      <c r="I2103" s="101" t="n">
        <v>10625.57</v>
      </c>
      <c r="J2103" s="101" t="n">
        <v>4315.79</v>
      </c>
      <c r="K2103" s="101" t="n">
        <v>18791.8</v>
      </c>
      <c r="L2103" s="101" t="n">
        <v>6569.66</v>
      </c>
      <c r="M2103" s="101" t="n">
        <v>-8535.424</v>
      </c>
      <c r="N2103" s="101" t="n">
        <v>-13590.35</v>
      </c>
      <c r="O2103" s="101" t="n">
        <v>3921.76</v>
      </c>
      <c r="P2103" s="101" t="n">
        <v>192.06</v>
      </c>
      <c r="Q2103" s="101" t="n">
        <v>-17354.83</v>
      </c>
      <c r="R2103" s="101"/>
      <c r="S2103" s="101"/>
      <c r="T2103" s="101"/>
      <c r="U2103" s="101"/>
      <c r="V2103" s="101"/>
      <c r="W2103" s="101"/>
      <c r="X2103" s="101"/>
      <c r="Y2103" s="101"/>
      <c r="Z2103" s="101"/>
      <c r="AA2103" s="101"/>
    </row>
    <row r="2104" customFormat="false" ht="15.75" hidden="false" customHeight="true" outlineLevel="0" collapsed="false">
      <c r="A2104" s="101"/>
      <c r="B2104" s="101" t="n">
        <v>18</v>
      </c>
      <c r="C2104" s="101" t="n">
        <v>91</v>
      </c>
      <c r="D2104" s="101" t="n">
        <v>73</v>
      </c>
      <c r="E2104" s="101" t="n">
        <v>164</v>
      </c>
      <c r="F2104" s="101" t="s">
        <v>294</v>
      </c>
      <c r="G2104" s="101" t="str">
        <f aca="false">E2104&amp;""&amp;F2104</f>
        <v>164Ta</v>
      </c>
      <c r="H2104" s="101" t="n">
        <v>-43282.8</v>
      </c>
      <c r="I2104" s="101" t="n">
        <v>8819.41</v>
      </c>
      <c r="J2104" s="101" t="n">
        <v>1307.8</v>
      </c>
      <c r="K2104" s="101" t="n">
        <v>19645.13</v>
      </c>
      <c r="L2104" s="101" t="n">
        <v>5028.99</v>
      </c>
      <c r="M2104" s="101" t="n">
        <v>-5054.923</v>
      </c>
      <c r="N2104" s="101" t="n">
        <v>-15759.83</v>
      </c>
      <c r="O2104" s="101" t="n">
        <v>4562.22</v>
      </c>
      <c r="P2104" s="101" t="n">
        <v>4219.64</v>
      </c>
      <c r="Q2104" s="101" t="n">
        <v>-16445.77</v>
      </c>
      <c r="R2104" s="101"/>
      <c r="S2104" s="101"/>
      <c r="T2104" s="101"/>
      <c r="U2104" s="101"/>
      <c r="V2104" s="101"/>
      <c r="W2104" s="101"/>
      <c r="X2104" s="101"/>
      <c r="Y2104" s="101"/>
      <c r="Z2104" s="101"/>
      <c r="AA2104" s="101"/>
    </row>
    <row r="2105" customFormat="false" ht="15.75" hidden="false" customHeight="true" outlineLevel="0" collapsed="false">
      <c r="A2105" s="101"/>
      <c r="B2105" s="101" t="n">
        <v>16</v>
      </c>
      <c r="C2105" s="101" t="n">
        <v>90</v>
      </c>
      <c r="D2105" s="101" t="n">
        <v>74</v>
      </c>
      <c r="E2105" s="101" t="n">
        <v>164</v>
      </c>
      <c r="F2105" s="101" t="s">
        <v>295</v>
      </c>
      <c r="G2105" s="101" t="str">
        <f aca="false">E2105&amp;""&amp;F2105</f>
        <v>164W</v>
      </c>
      <c r="H2105" s="101" t="n">
        <v>-38227.878</v>
      </c>
      <c r="I2105" s="101" t="n">
        <v>11390.84</v>
      </c>
      <c r="J2105" s="101" t="n">
        <v>2982.14</v>
      </c>
      <c r="K2105" s="101" t="n">
        <v>20370.18</v>
      </c>
      <c r="L2105" s="101" t="n">
        <v>3636.76</v>
      </c>
      <c r="M2105" s="101" t="n">
        <v>-10704.904</v>
      </c>
      <c r="N2105" s="101" t="n">
        <v>-17755.23</v>
      </c>
      <c r="O2105" s="101" t="n">
        <v>5278.48</v>
      </c>
      <c r="P2105" s="101" t="n">
        <v>3747.13</v>
      </c>
      <c r="Q2105" s="101" t="n">
        <v>-20291.75</v>
      </c>
      <c r="R2105" s="101"/>
      <c r="S2105" s="101"/>
      <c r="T2105" s="101"/>
      <c r="U2105" s="101"/>
      <c r="V2105" s="101"/>
      <c r="W2105" s="101"/>
      <c r="X2105" s="101"/>
      <c r="Y2105" s="101"/>
      <c r="Z2105" s="101"/>
      <c r="AA2105" s="101"/>
    </row>
    <row r="2106" customFormat="false" ht="15.75" hidden="false" customHeight="true" outlineLevel="0" collapsed="false">
      <c r="A2106" s="101"/>
      <c r="B2106" s="101" t="n">
        <v>14</v>
      </c>
      <c r="C2106" s="101" t="n">
        <v>89</v>
      </c>
      <c r="D2106" s="101" t="n">
        <v>75</v>
      </c>
      <c r="E2106" s="101" t="n">
        <v>164</v>
      </c>
      <c r="F2106" s="101" t="s">
        <v>296</v>
      </c>
      <c r="G2106" s="101" t="str">
        <f aca="false">E2106&amp;""&amp;F2106</f>
        <v>164Re</v>
      </c>
      <c r="H2106" s="101" t="n">
        <v>-27522.974</v>
      </c>
      <c r="I2106" s="101" t="n">
        <v>9586.85</v>
      </c>
      <c r="J2106" s="101" t="n">
        <v>-96.41</v>
      </c>
      <c r="K2106" s="101" t="n">
        <v>21164.01</v>
      </c>
      <c r="L2106" s="101" t="n">
        <v>2320.61</v>
      </c>
      <c r="M2106" s="101" t="n">
        <v>-7050.331</v>
      </c>
      <c r="N2106" s="101" t="n">
        <v>-19986.01</v>
      </c>
      <c r="O2106" s="101" t="n">
        <v>5926.26</v>
      </c>
      <c r="P2106" s="101" t="n">
        <v>7722.76</v>
      </c>
      <c r="Q2106" s="101" t="n">
        <v>-19209.01</v>
      </c>
      <c r="R2106" s="101"/>
      <c r="S2106" s="101"/>
      <c r="T2106" s="101"/>
      <c r="U2106" s="101"/>
      <c r="V2106" s="101"/>
      <c r="W2106" s="101"/>
      <c r="X2106" s="101"/>
      <c r="Y2106" s="101"/>
      <c r="Z2106" s="101"/>
      <c r="AA2106" s="101"/>
    </row>
    <row r="2107" customFormat="false" ht="15.75" hidden="false" customHeight="true" outlineLevel="0" collapsed="false">
      <c r="A2107" s="101"/>
      <c r="B2107" s="101" t="n">
        <v>12</v>
      </c>
      <c r="C2107" s="101" t="n">
        <v>88</v>
      </c>
      <c r="D2107" s="101" t="n">
        <v>76</v>
      </c>
      <c r="E2107" s="101" t="n">
        <v>164</v>
      </c>
      <c r="F2107" s="101" t="s">
        <v>297</v>
      </c>
      <c r="G2107" s="101" t="str">
        <f aca="false">E2107&amp;""&amp;F2107</f>
        <v>164Os</v>
      </c>
      <c r="H2107" s="101" t="n">
        <v>-20472.643</v>
      </c>
      <c r="I2107" s="101" t="n">
        <v>12159.01</v>
      </c>
      <c r="J2107" s="101" t="n">
        <v>1754.17</v>
      </c>
      <c r="K2107" s="101" t="n">
        <v>22112.01</v>
      </c>
      <c r="L2107" s="101" t="n">
        <v>1050.25</v>
      </c>
      <c r="M2107" s="101" t="n">
        <v>-12936.01</v>
      </c>
      <c r="N2107" s="101"/>
      <c r="O2107" s="101" t="n">
        <v>6479.35</v>
      </c>
      <c r="P2107" s="101" t="n">
        <v>7146.74</v>
      </c>
      <c r="Q2107" s="101"/>
      <c r="R2107" s="101"/>
      <c r="S2107" s="101"/>
      <c r="T2107" s="101"/>
      <c r="U2107" s="101"/>
      <c r="V2107" s="101"/>
      <c r="W2107" s="101"/>
      <c r="X2107" s="101"/>
      <c r="Y2107" s="101"/>
      <c r="Z2107" s="101"/>
      <c r="AA2107" s="101"/>
    </row>
    <row r="2108" customFormat="false" ht="15.75" hidden="false" customHeight="true" outlineLevel="0" collapsed="false">
      <c r="A2108" s="101"/>
      <c r="B2108" s="101" t="n">
        <v>10</v>
      </c>
      <c r="C2108" s="101" t="n">
        <v>87</v>
      </c>
      <c r="D2108" s="101" t="n">
        <v>77</v>
      </c>
      <c r="E2108" s="101" t="n">
        <v>164</v>
      </c>
      <c r="F2108" s="101" t="s">
        <v>298</v>
      </c>
      <c r="G2108" s="101" t="str">
        <f aca="false">E2108&amp;""&amp;F2108</f>
        <v>164Ir</v>
      </c>
      <c r="H2108" s="101" t="n">
        <v>-7537.01</v>
      </c>
      <c r="I2108" s="101"/>
      <c r="J2108" s="101" t="n">
        <v>-1560.01</v>
      </c>
      <c r="K2108" s="101"/>
      <c r="L2108" s="101" t="n">
        <v>-387.01</v>
      </c>
      <c r="M2108" s="101"/>
      <c r="N2108" s="101"/>
      <c r="O2108" s="101" t="n">
        <v>6970.01</v>
      </c>
      <c r="P2108" s="101" t="n">
        <v>11182.01</v>
      </c>
      <c r="Q2108" s="101"/>
      <c r="R2108" s="101"/>
      <c r="S2108" s="101"/>
      <c r="T2108" s="101"/>
      <c r="U2108" s="101"/>
      <c r="V2108" s="101"/>
      <c r="W2108" s="101"/>
      <c r="X2108" s="101"/>
      <c r="Y2108" s="101"/>
      <c r="Z2108" s="101"/>
      <c r="AA2108" s="101"/>
    </row>
    <row r="2109" customFormat="false" ht="15.75" hidden="false" customHeight="true" outlineLevel="0" collapsed="false">
      <c r="A2109" s="101"/>
      <c r="B2109" s="101" t="n">
        <v>41</v>
      </c>
      <c r="C2109" s="101" t="n">
        <v>103</v>
      </c>
      <c r="D2109" s="101" t="n">
        <v>62</v>
      </c>
      <c r="E2109" s="101" t="n">
        <v>165</v>
      </c>
      <c r="F2109" s="101" t="s">
        <v>283</v>
      </c>
      <c r="G2109" s="101" t="str">
        <f aca="false">E2109&amp;""&amp;F2109</f>
        <v>165Sm</v>
      </c>
      <c r="H2109" s="101" t="n">
        <v>-43808.01</v>
      </c>
      <c r="I2109" s="101" t="n">
        <v>3777.01</v>
      </c>
      <c r="J2109" s="101"/>
      <c r="K2109" s="101" t="n">
        <v>9231.01</v>
      </c>
      <c r="L2109" s="101"/>
      <c r="M2109" s="101" t="n">
        <v>6878.01</v>
      </c>
      <c r="N2109" s="101" t="n">
        <v>12678.01</v>
      </c>
      <c r="O2109" s="101" t="n">
        <v>-3645.01</v>
      </c>
      <c r="P2109" s="101"/>
      <c r="Q2109" s="101" t="n">
        <v>1454.01</v>
      </c>
      <c r="R2109" s="101"/>
      <c r="S2109" s="101"/>
      <c r="T2109" s="101"/>
      <c r="U2109" s="101"/>
      <c r="V2109" s="101"/>
      <c r="W2109" s="101"/>
      <c r="X2109" s="101"/>
      <c r="Y2109" s="101"/>
      <c r="Z2109" s="101"/>
      <c r="AA2109" s="101"/>
    </row>
    <row r="2110" customFormat="false" ht="15.75" hidden="false" customHeight="true" outlineLevel="0" collapsed="false">
      <c r="A2110" s="101"/>
      <c r="B2110" s="101" t="n">
        <v>39</v>
      </c>
      <c r="C2110" s="101" t="n">
        <v>102</v>
      </c>
      <c r="D2110" s="101" t="n">
        <v>63</v>
      </c>
      <c r="E2110" s="101" t="n">
        <v>165</v>
      </c>
      <c r="F2110" s="101" t="s">
        <v>284</v>
      </c>
      <c r="G2110" s="101" t="str">
        <f aca="false">E2110&amp;""&amp;F2110</f>
        <v>165Eu</v>
      </c>
      <c r="H2110" s="101" t="n">
        <v>-50686.01</v>
      </c>
      <c r="I2110" s="101" t="n">
        <v>5423.01</v>
      </c>
      <c r="J2110" s="101" t="n">
        <v>9872.01</v>
      </c>
      <c r="K2110" s="101" t="n">
        <v>10190.01</v>
      </c>
      <c r="L2110" s="101" t="n">
        <v>22014.01</v>
      </c>
      <c r="M2110" s="101" t="n">
        <v>5800</v>
      </c>
      <c r="N2110" s="101" t="n">
        <v>9880.01</v>
      </c>
      <c r="O2110" s="101" t="n">
        <v>-2875.01</v>
      </c>
      <c r="P2110" s="101"/>
      <c r="Q2110" s="101" t="n">
        <v>1017.01</v>
      </c>
      <c r="R2110" s="101"/>
      <c r="S2110" s="101"/>
      <c r="T2110" s="101"/>
      <c r="U2110" s="101"/>
      <c r="V2110" s="101"/>
      <c r="W2110" s="101"/>
      <c r="X2110" s="101"/>
      <c r="Y2110" s="101"/>
      <c r="Z2110" s="101"/>
      <c r="AA2110" s="101"/>
    </row>
    <row r="2111" customFormat="false" ht="15.75" hidden="false" customHeight="true" outlineLevel="0" collapsed="false">
      <c r="A2111" s="101"/>
      <c r="B2111" s="101" t="n">
        <v>37</v>
      </c>
      <c r="C2111" s="101" t="n">
        <v>101</v>
      </c>
      <c r="D2111" s="101" t="n">
        <v>64</v>
      </c>
      <c r="E2111" s="101" t="n">
        <v>165</v>
      </c>
      <c r="F2111" s="101" t="s">
        <v>285</v>
      </c>
      <c r="G2111" s="101" t="str">
        <f aca="false">E2111&amp;""&amp;F2111</f>
        <v>165Gd</v>
      </c>
      <c r="H2111" s="101" t="n">
        <v>-56486.01</v>
      </c>
      <c r="I2111" s="101" t="n">
        <v>4783.01</v>
      </c>
      <c r="J2111" s="101" t="n">
        <v>10441.01</v>
      </c>
      <c r="K2111" s="101" t="n">
        <v>11315.01</v>
      </c>
      <c r="L2111" s="101" t="n">
        <v>20344.01</v>
      </c>
      <c r="M2111" s="101" t="n">
        <v>4080.01</v>
      </c>
      <c r="N2111" s="101" t="n">
        <v>7126.01</v>
      </c>
      <c r="O2111" s="101" t="n">
        <v>-2239.01</v>
      </c>
      <c r="P2111" s="101" t="n">
        <v>-15672.01</v>
      </c>
      <c r="Q2111" s="101" t="n">
        <v>-2480.01</v>
      </c>
      <c r="R2111" s="101"/>
      <c r="S2111" s="101"/>
      <c r="T2111" s="101"/>
      <c r="U2111" s="101"/>
      <c r="V2111" s="101"/>
      <c r="W2111" s="101"/>
      <c r="X2111" s="101"/>
      <c r="Y2111" s="101"/>
      <c r="Z2111" s="101"/>
      <c r="AA2111" s="101"/>
    </row>
    <row r="2112" customFormat="false" ht="15.75" hidden="false" customHeight="true" outlineLevel="0" collapsed="false">
      <c r="A2112" s="101"/>
      <c r="B2112" s="101" t="n">
        <v>35</v>
      </c>
      <c r="C2112" s="101" t="n">
        <v>100</v>
      </c>
      <c r="D2112" s="101" t="n">
        <v>65</v>
      </c>
      <c r="E2112" s="101" t="n">
        <v>165</v>
      </c>
      <c r="F2112" s="101" t="s">
        <v>286</v>
      </c>
      <c r="G2112" s="101" t="str">
        <f aca="false">E2112&amp;""&amp;F2112</f>
        <v>165Tb</v>
      </c>
      <c r="H2112" s="101" t="n">
        <v>-60566.01</v>
      </c>
      <c r="I2112" s="101" t="n">
        <v>6560.01</v>
      </c>
      <c r="J2112" s="101" t="n">
        <v>8081.01</v>
      </c>
      <c r="K2112" s="101" t="n">
        <v>12114.01</v>
      </c>
      <c r="L2112" s="101" t="n">
        <v>18505.01</v>
      </c>
      <c r="M2112" s="101" t="n">
        <v>3046.01</v>
      </c>
      <c r="N2112" s="101" t="n">
        <v>4333.01</v>
      </c>
      <c r="O2112" s="101" t="n">
        <v>-1199.01</v>
      </c>
      <c r="P2112" s="101" t="n">
        <v>-14521.01</v>
      </c>
      <c r="Q2112" s="101" t="n">
        <v>-2670.01</v>
      </c>
      <c r="R2112" s="101"/>
      <c r="S2112" s="101"/>
      <c r="T2112" s="101"/>
      <c r="U2112" s="101"/>
      <c r="V2112" s="101"/>
      <c r="W2112" s="101"/>
      <c r="X2112" s="101"/>
      <c r="Y2112" s="101"/>
      <c r="Z2112" s="101"/>
      <c r="AA2112" s="101"/>
    </row>
    <row r="2113" customFormat="false" ht="15.75" hidden="false" customHeight="true" outlineLevel="0" collapsed="false">
      <c r="A2113" s="101"/>
      <c r="B2113" s="101" t="n">
        <v>33</v>
      </c>
      <c r="C2113" s="101" t="n">
        <v>99</v>
      </c>
      <c r="D2113" s="101" t="n">
        <v>66</v>
      </c>
      <c r="E2113" s="101" t="n">
        <v>165</v>
      </c>
      <c r="F2113" s="101" t="s">
        <v>287</v>
      </c>
      <c r="G2113" s="101" t="str">
        <f aca="false">E2113&amp;""&amp;F2113</f>
        <v>165Dy</v>
      </c>
      <c r="H2113" s="101" t="n">
        <v>-63611.3</v>
      </c>
      <c r="I2113" s="101" t="n">
        <v>5715.96</v>
      </c>
      <c r="J2113" s="101" t="n">
        <v>8823.61</v>
      </c>
      <c r="K2113" s="101" t="n">
        <v>13374.07</v>
      </c>
      <c r="L2113" s="101" t="n">
        <v>16875.38</v>
      </c>
      <c r="M2113" s="101" t="n">
        <v>1286.972</v>
      </c>
      <c r="N2113" s="101" t="n">
        <v>909.1</v>
      </c>
      <c r="O2113" s="101" t="n">
        <v>-531.21</v>
      </c>
      <c r="P2113" s="101" t="n">
        <v>-11126.01</v>
      </c>
      <c r="Q2113" s="101" t="n">
        <v>-6701.85</v>
      </c>
      <c r="R2113" s="101"/>
      <c r="S2113" s="101"/>
      <c r="T2113" s="101"/>
      <c r="U2113" s="101"/>
      <c r="V2113" s="101"/>
      <c r="W2113" s="101"/>
      <c r="X2113" s="101"/>
      <c r="Y2113" s="101"/>
      <c r="Z2113" s="101"/>
      <c r="AA2113" s="101"/>
    </row>
    <row r="2114" customFormat="false" ht="15.75" hidden="false" customHeight="true" outlineLevel="0" collapsed="false">
      <c r="A2114" s="101"/>
      <c r="B2114" s="101" t="n">
        <v>31</v>
      </c>
      <c r="C2114" s="101" t="n">
        <v>98</v>
      </c>
      <c r="D2114" s="101" t="n">
        <v>67</v>
      </c>
      <c r="E2114" s="101" t="n">
        <v>165</v>
      </c>
      <c r="F2114" s="101" t="s">
        <v>288</v>
      </c>
      <c r="G2114" s="101" t="str">
        <f aca="false">E2114&amp;""&amp;F2114</f>
        <v>165Ho</v>
      </c>
      <c r="H2114" s="101" t="n">
        <v>-64898.272</v>
      </c>
      <c r="I2114" s="101" t="n">
        <v>7988.82</v>
      </c>
      <c r="J2114" s="101" t="n">
        <v>6220.58</v>
      </c>
      <c r="K2114" s="101" t="n">
        <v>14663.6</v>
      </c>
      <c r="L2114" s="101" t="n">
        <v>14881.44</v>
      </c>
      <c r="M2114" s="101" t="n">
        <v>-377.871</v>
      </c>
      <c r="N2114" s="101" t="n">
        <v>-1969.46</v>
      </c>
      <c r="O2114" s="101" t="n">
        <v>137.63</v>
      </c>
      <c r="P2114" s="101" t="n">
        <v>-10110.58</v>
      </c>
      <c r="Q2114" s="101" t="n">
        <v>-7028</v>
      </c>
      <c r="R2114" s="101"/>
      <c r="S2114" s="101"/>
      <c r="T2114" s="101"/>
      <c r="U2114" s="101"/>
      <c r="V2114" s="101"/>
      <c r="W2114" s="101"/>
      <c r="X2114" s="101"/>
      <c r="Y2114" s="101"/>
      <c r="Z2114" s="101"/>
      <c r="AA2114" s="101"/>
    </row>
    <row r="2115" customFormat="false" ht="15.75" hidden="false" customHeight="true" outlineLevel="0" collapsed="false">
      <c r="A2115" s="101"/>
      <c r="B2115" s="101" t="n">
        <v>29</v>
      </c>
      <c r="C2115" s="101" t="n">
        <v>97</v>
      </c>
      <c r="D2115" s="101" t="n">
        <v>68</v>
      </c>
      <c r="E2115" s="101" t="n">
        <v>165</v>
      </c>
      <c r="F2115" s="101" t="s">
        <v>289</v>
      </c>
      <c r="G2115" s="101" t="str">
        <f aca="false">E2115&amp;""&amp;F2115</f>
        <v>165Er</v>
      </c>
      <c r="H2115" s="101" t="n">
        <v>-64520.401</v>
      </c>
      <c r="I2115" s="101" t="n">
        <v>6650.13</v>
      </c>
      <c r="J2115" s="101" t="n">
        <v>6828.6</v>
      </c>
      <c r="K2115" s="101" t="n">
        <v>15496.46</v>
      </c>
      <c r="L2115" s="101" t="n">
        <v>12718.48</v>
      </c>
      <c r="M2115" s="101" t="n">
        <v>-1591.591</v>
      </c>
      <c r="N2115" s="101" t="n">
        <v>-4225.02</v>
      </c>
      <c r="O2115" s="101" t="n">
        <v>1109.18</v>
      </c>
      <c r="P2115" s="101" t="n">
        <v>-5842.71</v>
      </c>
      <c r="Q2115" s="101" t="n">
        <v>-10687.99</v>
      </c>
      <c r="R2115" s="101"/>
      <c r="S2115" s="101"/>
      <c r="T2115" s="101"/>
      <c r="U2115" s="101"/>
      <c r="V2115" s="101"/>
      <c r="W2115" s="101"/>
      <c r="X2115" s="101"/>
      <c r="Y2115" s="101"/>
      <c r="Z2115" s="101"/>
      <c r="AA2115" s="101"/>
    </row>
    <row r="2116" customFormat="false" ht="15.75" hidden="false" customHeight="true" outlineLevel="0" collapsed="false">
      <c r="A2116" s="101"/>
      <c r="B2116" s="101" t="n">
        <v>27</v>
      </c>
      <c r="C2116" s="101" t="n">
        <v>96</v>
      </c>
      <c r="D2116" s="101" t="n">
        <v>69</v>
      </c>
      <c r="E2116" s="101" t="n">
        <v>165</v>
      </c>
      <c r="F2116" s="101" t="s">
        <v>290</v>
      </c>
      <c r="G2116" s="101" t="str">
        <f aca="false">E2116&amp;""&amp;F2116</f>
        <v>165Tm</v>
      </c>
      <c r="H2116" s="101" t="n">
        <v>-62928.809</v>
      </c>
      <c r="I2116" s="101" t="n">
        <v>9096.4</v>
      </c>
      <c r="J2116" s="101" t="n">
        <v>4276.19</v>
      </c>
      <c r="K2116" s="101" t="n">
        <v>16343.87</v>
      </c>
      <c r="L2116" s="101" t="n">
        <v>11129.44</v>
      </c>
      <c r="M2116" s="101" t="n">
        <v>-2633.428</v>
      </c>
      <c r="N2116" s="101" t="n">
        <v>-6486.57</v>
      </c>
      <c r="O2116" s="101" t="n">
        <v>1842.81</v>
      </c>
      <c r="P2116" s="101" t="n">
        <v>-5237.01</v>
      </c>
      <c r="Q2116" s="101" t="n">
        <v>-9982.55</v>
      </c>
      <c r="R2116" s="101"/>
      <c r="S2116" s="101"/>
      <c r="T2116" s="101"/>
      <c r="U2116" s="101"/>
      <c r="V2116" s="101"/>
      <c r="W2116" s="101"/>
      <c r="X2116" s="101"/>
      <c r="Y2116" s="101"/>
      <c r="Z2116" s="101"/>
      <c r="AA2116" s="101"/>
    </row>
    <row r="2117" customFormat="false" ht="15.75" hidden="false" customHeight="true" outlineLevel="0" collapsed="false">
      <c r="A2117" s="101"/>
      <c r="B2117" s="101" t="n">
        <v>25</v>
      </c>
      <c r="C2117" s="101" t="n">
        <v>95</v>
      </c>
      <c r="D2117" s="101" t="n">
        <v>70</v>
      </c>
      <c r="E2117" s="101" t="n">
        <v>165</v>
      </c>
      <c r="F2117" s="101" t="s">
        <v>291</v>
      </c>
      <c r="G2117" s="101" t="str">
        <f aca="false">E2117&amp;""&amp;F2117</f>
        <v>165Yb</v>
      </c>
      <c r="H2117" s="101" t="n">
        <v>-60295.381</v>
      </c>
      <c r="I2117" s="101" t="n">
        <v>7349.12</v>
      </c>
      <c r="J2117" s="101" t="n">
        <v>5680.63</v>
      </c>
      <c r="K2117" s="101" t="n">
        <v>17138.77</v>
      </c>
      <c r="L2117" s="101" t="n">
        <v>9706.75</v>
      </c>
      <c r="M2117" s="101" t="n">
        <v>-3853.14</v>
      </c>
      <c r="N2117" s="101" t="n">
        <v>-8659.87</v>
      </c>
      <c r="O2117" s="101" t="n">
        <v>2480</v>
      </c>
      <c r="P2117" s="101" t="n">
        <v>-1642.77</v>
      </c>
      <c r="Q2117" s="101" t="n">
        <v>-13724.33</v>
      </c>
      <c r="R2117" s="101"/>
      <c r="S2117" s="101"/>
      <c r="T2117" s="101"/>
      <c r="U2117" s="101"/>
      <c r="V2117" s="101"/>
      <c r="W2117" s="101"/>
      <c r="X2117" s="101"/>
      <c r="Y2117" s="101"/>
      <c r="Z2117" s="101"/>
      <c r="AA2117" s="101"/>
    </row>
    <row r="2118" customFormat="false" ht="15.75" hidden="false" customHeight="true" outlineLevel="0" collapsed="false">
      <c r="A2118" s="101"/>
      <c r="B2118" s="101" t="n">
        <v>23</v>
      </c>
      <c r="C2118" s="101" t="n">
        <v>94</v>
      </c>
      <c r="D2118" s="101" t="n">
        <v>71</v>
      </c>
      <c r="E2118" s="101" t="n">
        <v>165</v>
      </c>
      <c r="F2118" s="101" t="s">
        <v>292</v>
      </c>
      <c r="G2118" s="101" t="str">
        <f aca="false">E2118&amp;""&amp;F2118</f>
        <v>165Lu</v>
      </c>
      <c r="H2118" s="101" t="n">
        <v>-56442.241</v>
      </c>
      <c r="I2118" s="101" t="n">
        <v>9871.19</v>
      </c>
      <c r="J2118" s="101" t="n">
        <v>2713.64</v>
      </c>
      <c r="K2118" s="101" t="n">
        <v>17793.47</v>
      </c>
      <c r="L2118" s="101" t="n">
        <v>8292.61</v>
      </c>
      <c r="M2118" s="101" t="n">
        <v>-4806.734</v>
      </c>
      <c r="N2118" s="101" t="n">
        <v>-10594.64</v>
      </c>
      <c r="O2118" s="101" t="n">
        <v>3031.55</v>
      </c>
      <c r="P2118" s="101" t="n">
        <v>-1827.49</v>
      </c>
      <c r="Q2118" s="101" t="n">
        <v>-12695.33</v>
      </c>
      <c r="R2118" s="101"/>
      <c r="S2118" s="101"/>
      <c r="T2118" s="101"/>
      <c r="U2118" s="101"/>
      <c r="V2118" s="101"/>
      <c r="W2118" s="101"/>
      <c r="X2118" s="101"/>
      <c r="Y2118" s="101"/>
      <c r="Z2118" s="101"/>
      <c r="AA2118" s="101"/>
    </row>
    <row r="2119" customFormat="false" ht="15.75" hidden="false" customHeight="true" outlineLevel="0" collapsed="false">
      <c r="A2119" s="101"/>
      <c r="B2119" s="101" t="n">
        <v>21</v>
      </c>
      <c r="C2119" s="101" t="n">
        <v>93</v>
      </c>
      <c r="D2119" s="101" t="n">
        <v>72</v>
      </c>
      <c r="E2119" s="101" t="n">
        <v>165</v>
      </c>
      <c r="F2119" s="101" t="s">
        <v>293</v>
      </c>
      <c r="G2119" s="101" t="str">
        <f aca="false">E2119&amp;""&amp;F2119</f>
        <v>165Hf</v>
      </c>
      <c r="H2119" s="101" t="n">
        <v>-51635.507</v>
      </c>
      <c r="I2119" s="101" t="n">
        <v>7888.6</v>
      </c>
      <c r="J2119" s="101" t="n">
        <v>4282.11</v>
      </c>
      <c r="K2119" s="101" t="n">
        <v>18514.17</v>
      </c>
      <c r="L2119" s="101" t="n">
        <v>6914.2</v>
      </c>
      <c r="M2119" s="101" t="n">
        <v>-5787.906</v>
      </c>
      <c r="N2119" s="101" t="n">
        <v>-12774.31</v>
      </c>
      <c r="O2119" s="101" t="n">
        <v>3778.71</v>
      </c>
      <c r="P2119" s="101" t="n">
        <v>2093.1</v>
      </c>
      <c r="Q2119" s="101" t="n">
        <v>-16424.02</v>
      </c>
      <c r="R2119" s="101"/>
      <c r="S2119" s="101"/>
      <c r="T2119" s="101"/>
      <c r="U2119" s="101"/>
      <c r="V2119" s="101"/>
      <c r="W2119" s="101"/>
      <c r="X2119" s="101"/>
      <c r="Y2119" s="101"/>
      <c r="Z2119" s="101"/>
      <c r="AA2119" s="101"/>
    </row>
    <row r="2120" customFormat="false" ht="15.75" hidden="false" customHeight="true" outlineLevel="0" collapsed="false">
      <c r="A2120" s="101"/>
      <c r="B2120" s="101" t="n">
        <v>19</v>
      </c>
      <c r="C2120" s="101" t="n">
        <v>92</v>
      </c>
      <c r="D2120" s="101" t="n">
        <v>73</v>
      </c>
      <c r="E2120" s="101" t="n">
        <v>165</v>
      </c>
      <c r="F2120" s="101" t="s">
        <v>294</v>
      </c>
      <c r="G2120" s="101" t="str">
        <f aca="false">E2120&amp;""&amp;F2120</f>
        <v>165Ta</v>
      </c>
      <c r="H2120" s="101" t="n">
        <v>-45847.601</v>
      </c>
      <c r="I2120" s="101" t="n">
        <v>10636.12</v>
      </c>
      <c r="J2120" s="101" t="n">
        <v>1318.35</v>
      </c>
      <c r="K2120" s="101" t="n">
        <v>19455.53</v>
      </c>
      <c r="L2120" s="101" t="n">
        <v>5634.13</v>
      </c>
      <c r="M2120" s="101" t="n">
        <v>-6986.406</v>
      </c>
      <c r="N2120" s="101" t="n">
        <v>-15203.93</v>
      </c>
      <c r="O2120" s="101" t="n">
        <v>4289.83</v>
      </c>
      <c r="P2120" s="101" t="n">
        <v>1505.8</v>
      </c>
      <c r="Q2120" s="101" t="n">
        <v>-15691.04</v>
      </c>
      <c r="R2120" s="101"/>
      <c r="S2120" s="101"/>
      <c r="T2120" s="101"/>
      <c r="U2120" s="101"/>
      <c r="V2120" s="101"/>
      <c r="W2120" s="101"/>
      <c r="X2120" s="101"/>
      <c r="Y2120" s="101"/>
      <c r="Z2120" s="101"/>
      <c r="AA2120" s="101"/>
    </row>
    <row r="2121" customFormat="false" ht="15.75" hidden="false" customHeight="true" outlineLevel="0" collapsed="false">
      <c r="A2121" s="101"/>
      <c r="B2121" s="101" t="n">
        <v>17</v>
      </c>
      <c r="C2121" s="101" t="n">
        <v>91</v>
      </c>
      <c r="D2121" s="101" t="n">
        <v>74</v>
      </c>
      <c r="E2121" s="101" t="n">
        <v>165</v>
      </c>
      <c r="F2121" s="101" t="s">
        <v>295</v>
      </c>
      <c r="G2121" s="101" t="str">
        <f aca="false">E2121&amp;""&amp;F2121</f>
        <v>165W</v>
      </c>
      <c r="H2121" s="101" t="n">
        <v>-38861.195</v>
      </c>
      <c r="I2121" s="101" t="n">
        <v>8704.63</v>
      </c>
      <c r="J2121" s="101" t="n">
        <v>2867.37</v>
      </c>
      <c r="K2121" s="101" t="n">
        <v>20095.48</v>
      </c>
      <c r="L2121" s="101" t="n">
        <v>4175.16</v>
      </c>
      <c r="M2121" s="101" t="n">
        <v>-8217.521</v>
      </c>
      <c r="N2121" s="101" t="n">
        <v>-17066.01</v>
      </c>
      <c r="O2121" s="101" t="n">
        <v>5029.29</v>
      </c>
      <c r="P2121" s="101" t="n">
        <v>5668.06</v>
      </c>
      <c r="Q2121" s="101" t="n">
        <v>-19409.54</v>
      </c>
      <c r="R2121" s="101"/>
      <c r="S2121" s="101"/>
      <c r="T2121" s="101"/>
      <c r="U2121" s="101"/>
      <c r="V2121" s="101"/>
      <c r="W2121" s="101"/>
      <c r="X2121" s="101"/>
      <c r="Y2121" s="101"/>
      <c r="Z2121" s="101"/>
      <c r="AA2121" s="101"/>
    </row>
    <row r="2122" customFormat="false" ht="15.75" hidden="false" customHeight="true" outlineLevel="0" collapsed="false">
      <c r="A2122" s="101"/>
      <c r="B2122" s="101" t="n">
        <v>15</v>
      </c>
      <c r="C2122" s="101" t="n">
        <v>90</v>
      </c>
      <c r="D2122" s="101" t="n">
        <v>75</v>
      </c>
      <c r="E2122" s="101" t="n">
        <v>165</v>
      </c>
      <c r="F2122" s="101" t="s">
        <v>296</v>
      </c>
      <c r="G2122" s="101" t="str">
        <f aca="false">E2122&amp;""&amp;F2122</f>
        <v>165Re</v>
      </c>
      <c r="H2122" s="101" t="n">
        <v>-30643.674</v>
      </c>
      <c r="I2122" s="101" t="n">
        <v>11192.02</v>
      </c>
      <c r="J2122" s="101" t="n">
        <v>-295.23</v>
      </c>
      <c r="K2122" s="101" t="n">
        <v>20778.87</v>
      </c>
      <c r="L2122" s="101" t="n">
        <v>2686.91</v>
      </c>
      <c r="M2122" s="101" t="n">
        <v>-8849.01</v>
      </c>
      <c r="N2122" s="101" t="n">
        <v>-19001.01</v>
      </c>
      <c r="O2122" s="101" t="n">
        <v>5632.88</v>
      </c>
      <c r="P2122" s="101" t="n">
        <v>5350.16</v>
      </c>
      <c r="Q2122" s="101" t="n">
        <v>-18242.35</v>
      </c>
      <c r="R2122" s="101"/>
      <c r="S2122" s="101"/>
      <c r="T2122" s="101"/>
      <c r="U2122" s="101"/>
      <c r="V2122" s="101"/>
      <c r="W2122" s="101"/>
      <c r="X2122" s="101"/>
      <c r="Y2122" s="101"/>
      <c r="Z2122" s="101"/>
      <c r="AA2122" s="101"/>
    </row>
    <row r="2123" customFormat="false" ht="15.75" hidden="false" customHeight="true" outlineLevel="0" collapsed="false">
      <c r="A2123" s="101"/>
      <c r="B2123" s="101" t="n">
        <v>13</v>
      </c>
      <c r="C2123" s="101" t="n">
        <v>89</v>
      </c>
      <c r="D2123" s="101" t="n">
        <v>76</v>
      </c>
      <c r="E2123" s="101" t="n">
        <v>165</v>
      </c>
      <c r="F2123" s="101" t="s">
        <v>297</v>
      </c>
      <c r="G2123" s="101" t="str">
        <f aca="false">E2123&amp;""&amp;F2123</f>
        <v>165Os</v>
      </c>
      <c r="H2123" s="101" t="n">
        <v>-21795.01</v>
      </c>
      <c r="I2123" s="101" t="n">
        <v>9394.01</v>
      </c>
      <c r="J2123" s="101" t="n">
        <v>1561.01</v>
      </c>
      <c r="K2123" s="101" t="n">
        <v>21553.01</v>
      </c>
      <c r="L2123" s="101" t="n">
        <v>1465.01</v>
      </c>
      <c r="M2123" s="101" t="n">
        <v>-10152.01</v>
      </c>
      <c r="N2123" s="101"/>
      <c r="O2123" s="101" t="n">
        <v>6335.52</v>
      </c>
      <c r="P2123" s="101" t="n">
        <v>9144.01</v>
      </c>
      <c r="Q2123" s="101" t="n">
        <v>-22330.01</v>
      </c>
      <c r="R2123" s="101"/>
      <c r="S2123" s="101"/>
      <c r="T2123" s="101"/>
      <c r="U2123" s="101"/>
      <c r="V2123" s="101"/>
      <c r="W2123" s="101"/>
      <c r="X2123" s="101"/>
      <c r="Y2123" s="101"/>
      <c r="Z2123" s="101"/>
      <c r="AA2123" s="101"/>
    </row>
    <row r="2124" customFormat="false" ht="15.75" hidden="false" customHeight="true" outlineLevel="0" collapsed="false">
      <c r="A2124" s="101"/>
      <c r="B2124" s="101" t="n">
        <v>11</v>
      </c>
      <c r="C2124" s="101" t="n">
        <v>88</v>
      </c>
      <c r="D2124" s="101" t="n">
        <v>77</v>
      </c>
      <c r="E2124" s="101" t="n">
        <v>165</v>
      </c>
      <c r="F2124" s="101" t="s">
        <v>298</v>
      </c>
      <c r="G2124" s="101" t="str">
        <f aca="false">E2124&amp;""&amp;F2124</f>
        <v>165Ir</v>
      </c>
      <c r="H2124" s="101" t="n">
        <v>-11643.01</v>
      </c>
      <c r="I2124" s="101" t="n">
        <v>12178.01</v>
      </c>
      <c r="J2124" s="101" t="n">
        <v>-1541.01</v>
      </c>
      <c r="K2124" s="101"/>
      <c r="L2124" s="101" t="n">
        <v>214.01</v>
      </c>
      <c r="M2124" s="101"/>
      <c r="N2124" s="101"/>
      <c r="O2124" s="101" t="n">
        <v>6823.01</v>
      </c>
      <c r="P2124" s="101" t="n">
        <v>8591.01</v>
      </c>
      <c r="Q2124" s="101"/>
      <c r="R2124" s="101"/>
      <c r="S2124" s="101"/>
      <c r="T2124" s="101"/>
      <c r="U2124" s="101"/>
      <c r="V2124" s="101"/>
      <c r="W2124" s="101"/>
      <c r="X2124" s="101"/>
      <c r="Y2124" s="101"/>
      <c r="Z2124" s="101"/>
      <c r="AA2124" s="101"/>
    </row>
    <row r="2125" customFormat="false" ht="15.75" hidden="false" customHeight="true" outlineLevel="0" collapsed="false">
      <c r="A2125" s="101"/>
      <c r="B2125" s="101" t="n">
        <v>40</v>
      </c>
      <c r="C2125" s="101" t="n">
        <v>103</v>
      </c>
      <c r="D2125" s="101" t="n">
        <v>63</v>
      </c>
      <c r="E2125" s="101" t="n">
        <v>166</v>
      </c>
      <c r="F2125" s="101" t="s">
        <v>284</v>
      </c>
      <c r="G2125" s="101" t="str">
        <f aca="false">E2125&amp;""&amp;F2125</f>
        <v>166Eu</v>
      </c>
      <c r="H2125" s="101" t="n">
        <v>-46929.01</v>
      </c>
      <c r="I2125" s="101" t="n">
        <v>4314.01</v>
      </c>
      <c r="J2125" s="101" t="n">
        <v>10409.01</v>
      </c>
      <c r="K2125" s="101" t="n">
        <v>9737.01</v>
      </c>
      <c r="L2125" s="101"/>
      <c r="M2125" s="101" t="n">
        <v>7601.01</v>
      </c>
      <c r="N2125" s="101" t="n">
        <v>10955.01</v>
      </c>
      <c r="O2125" s="101" t="n">
        <v>-2984.01</v>
      </c>
      <c r="P2125" s="101"/>
      <c r="Q2125" s="101" t="n">
        <v>1486.01</v>
      </c>
      <c r="R2125" s="101"/>
      <c r="S2125" s="101"/>
      <c r="T2125" s="101"/>
      <c r="U2125" s="101"/>
      <c r="V2125" s="101"/>
      <c r="W2125" s="101"/>
      <c r="X2125" s="101"/>
      <c r="Y2125" s="101"/>
      <c r="Z2125" s="101"/>
      <c r="AA2125" s="101"/>
    </row>
    <row r="2126" customFormat="false" ht="15.75" hidden="false" customHeight="true" outlineLevel="0" collapsed="false">
      <c r="A2126" s="101"/>
      <c r="B2126" s="101" t="n">
        <v>38</v>
      </c>
      <c r="C2126" s="101" t="n">
        <v>102</v>
      </c>
      <c r="D2126" s="101" t="n">
        <v>64</v>
      </c>
      <c r="E2126" s="101" t="n">
        <v>166</v>
      </c>
      <c r="F2126" s="101" t="s">
        <v>285</v>
      </c>
      <c r="G2126" s="101" t="str">
        <f aca="false">E2126&amp;""&amp;F2126</f>
        <v>166Gd</v>
      </c>
      <c r="H2126" s="101" t="n">
        <v>-54530.01</v>
      </c>
      <c r="I2126" s="101" t="n">
        <v>6115.01</v>
      </c>
      <c r="J2126" s="101" t="n">
        <v>11133.01</v>
      </c>
      <c r="K2126" s="101" t="n">
        <v>10898.01</v>
      </c>
      <c r="L2126" s="101" t="n">
        <v>21005.01</v>
      </c>
      <c r="M2126" s="101" t="n">
        <v>3354.01</v>
      </c>
      <c r="N2126" s="101" t="n">
        <v>8054.01</v>
      </c>
      <c r="O2126" s="101" t="n">
        <v>-2425.01</v>
      </c>
      <c r="P2126" s="101" t="n">
        <v>-18010.01</v>
      </c>
      <c r="Q2126" s="101" t="n">
        <v>-2035.01</v>
      </c>
      <c r="R2126" s="101"/>
      <c r="S2126" s="101"/>
      <c r="T2126" s="101"/>
      <c r="U2126" s="101"/>
      <c r="V2126" s="101"/>
      <c r="W2126" s="101"/>
      <c r="X2126" s="101"/>
      <c r="Y2126" s="101"/>
      <c r="Z2126" s="101"/>
      <c r="AA2126" s="101"/>
    </row>
    <row r="2127" customFormat="false" ht="15.75" hidden="false" customHeight="true" outlineLevel="0" collapsed="false">
      <c r="A2127" s="101"/>
      <c r="B2127" s="101" t="n">
        <v>36</v>
      </c>
      <c r="C2127" s="101" t="n">
        <v>101</v>
      </c>
      <c r="D2127" s="101" t="n">
        <v>65</v>
      </c>
      <c r="E2127" s="101" t="n">
        <v>166</v>
      </c>
      <c r="F2127" s="101" t="s">
        <v>286</v>
      </c>
      <c r="G2127" s="101" t="str">
        <f aca="false">E2127&amp;""&amp;F2127</f>
        <v>166Tb</v>
      </c>
      <c r="H2127" s="101" t="n">
        <v>-57883.483</v>
      </c>
      <c r="I2127" s="101" t="n">
        <v>5389.01</v>
      </c>
      <c r="J2127" s="101" t="n">
        <v>8687.01</v>
      </c>
      <c r="K2127" s="101" t="n">
        <v>11949.46</v>
      </c>
      <c r="L2127" s="101" t="n">
        <v>19127.01</v>
      </c>
      <c r="M2127" s="101" t="n">
        <v>4700</v>
      </c>
      <c r="N2127" s="101" t="n">
        <v>5187.11</v>
      </c>
      <c r="O2127" s="101" t="n">
        <v>-1613.81</v>
      </c>
      <c r="P2127" s="101" t="n">
        <v>-14487.01</v>
      </c>
      <c r="Q2127" s="101" t="n">
        <v>-2343.5</v>
      </c>
      <c r="R2127" s="101"/>
      <c r="S2127" s="101"/>
      <c r="T2127" s="101"/>
      <c r="U2127" s="101"/>
      <c r="V2127" s="101"/>
      <c r="W2127" s="101"/>
      <c r="X2127" s="101"/>
      <c r="Y2127" s="101"/>
      <c r="Z2127" s="101"/>
      <c r="AA2127" s="101"/>
    </row>
    <row r="2128" customFormat="false" ht="15.75" hidden="false" customHeight="true" outlineLevel="0" collapsed="false">
      <c r="A2128" s="101"/>
      <c r="B2128" s="101" t="n">
        <v>34</v>
      </c>
      <c r="C2128" s="101" t="n">
        <v>100</v>
      </c>
      <c r="D2128" s="101" t="n">
        <v>66</v>
      </c>
      <c r="E2128" s="101" t="n">
        <v>166</v>
      </c>
      <c r="F2128" s="101" t="s">
        <v>287</v>
      </c>
      <c r="G2128" s="101" t="str">
        <f aca="false">E2128&amp;""&amp;F2128</f>
        <v>166Dy</v>
      </c>
      <c r="H2128" s="101" t="n">
        <v>-62583.483</v>
      </c>
      <c r="I2128" s="101" t="n">
        <v>7043.5</v>
      </c>
      <c r="J2128" s="101" t="n">
        <v>9307.01</v>
      </c>
      <c r="K2128" s="101" t="n">
        <v>12759.46</v>
      </c>
      <c r="L2128" s="101" t="n">
        <v>17387.01</v>
      </c>
      <c r="M2128" s="101" t="n">
        <v>487.112</v>
      </c>
      <c r="N2128" s="101" t="n">
        <v>2342.09</v>
      </c>
      <c r="O2128" s="101" t="n">
        <v>-728.81</v>
      </c>
      <c r="P2128" s="101" t="n">
        <v>-13387.01</v>
      </c>
      <c r="Q2128" s="101" t="n">
        <v>-5756.53</v>
      </c>
      <c r="R2128" s="101"/>
      <c r="S2128" s="101"/>
      <c r="T2128" s="101"/>
      <c r="U2128" s="101"/>
      <c r="V2128" s="101"/>
      <c r="W2128" s="101"/>
      <c r="X2128" s="101"/>
      <c r="Y2128" s="101"/>
      <c r="Z2128" s="101"/>
      <c r="AA2128" s="101"/>
    </row>
    <row r="2129" customFormat="false" ht="15.75" hidden="false" customHeight="true" outlineLevel="0" collapsed="false">
      <c r="A2129" s="101"/>
      <c r="B2129" s="101" t="n">
        <v>32</v>
      </c>
      <c r="C2129" s="101" t="n">
        <v>99</v>
      </c>
      <c r="D2129" s="101" t="n">
        <v>67</v>
      </c>
      <c r="E2129" s="101" t="n">
        <v>166</v>
      </c>
      <c r="F2129" s="101" t="s">
        <v>288</v>
      </c>
      <c r="G2129" s="101" t="str">
        <f aca="false">E2129&amp;""&amp;F2129</f>
        <v>166Ho</v>
      </c>
      <c r="H2129" s="101" t="n">
        <v>-63070.595</v>
      </c>
      <c r="I2129" s="101" t="n">
        <v>6243.64</v>
      </c>
      <c r="J2129" s="101" t="n">
        <v>6748.27</v>
      </c>
      <c r="K2129" s="101" t="n">
        <v>14232.46</v>
      </c>
      <c r="L2129" s="101" t="n">
        <v>15571.88</v>
      </c>
      <c r="M2129" s="101" t="n">
        <v>1854.974</v>
      </c>
      <c r="N2129" s="101" t="n">
        <v>-1182.69</v>
      </c>
      <c r="O2129" s="101" t="n">
        <v>179.14</v>
      </c>
      <c r="P2129" s="101" t="n">
        <v>-9794.01</v>
      </c>
      <c r="Q2129" s="101" t="n">
        <v>-6621.51</v>
      </c>
      <c r="R2129" s="101"/>
      <c r="S2129" s="101"/>
      <c r="T2129" s="101"/>
      <c r="U2129" s="101"/>
      <c r="V2129" s="101"/>
      <c r="W2129" s="101"/>
      <c r="X2129" s="101"/>
      <c r="Y2129" s="101"/>
      <c r="Z2129" s="101"/>
      <c r="AA2129" s="101"/>
    </row>
    <row r="2130" customFormat="false" ht="15.75" hidden="false" customHeight="true" outlineLevel="0" collapsed="false">
      <c r="A2130" s="101"/>
      <c r="B2130" s="101" t="n">
        <v>30</v>
      </c>
      <c r="C2130" s="101" t="n">
        <v>98</v>
      </c>
      <c r="D2130" s="101" t="n">
        <v>68</v>
      </c>
      <c r="E2130" s="101" t="n">
        <v>166</v>
      </c>
      <c r="F2130" s="101" t="s">
        <v>289</v>
      </c>
      <c r="G2130" s="101" t="str">
        <f aca="false">E2130&amp;""&amp;F2130</f>
        <v>166Er</v>
      </c>
      <c r="H2130" s="101" t="n">
        <v>-64925.569</v>
      </c>
      <c r="I2130" s="101" t="n">
        <v>8476.49</v>
      </c>
      <c r="J2130" s="101" t="n">
        <v>7316.27</v>
      </c>
      <c r="K2130" s="101" t="n">
        <v>15126.62</v>
      </c>
      <c r="L2130" s="101" t="n">
        <v>13536.85</v>
      </c>
      <c r="M2130" s="101" t="n">
        <v>-3037.667</v>
      </c>
      <c r="N2130" s="101" t="n">
        <v>-3330.29</v>
      </c>
      <c r="O2130" s="101" t="n">
        <v>829.68</v>
      </c>
      <c r="P2130" s="101" t="n">
        <v>-8603.24</v>
      </c>
      <c r="Q2130" s="101" t="n">
        <v>-10068.08</v>
      </c>
      <c r="R2130" s="101"/>
      <c r="S2130" s="101"/>
      <c r="T2130" s="101"/>
      <c r="U2130" s="101"/>
      <c r="V2130" s="101"/>
      <c r="W2130" s="101"/>
      <c r="X2130" s="101"/>
      <c r="Y2130" s="101"/>
      <c r="Z2130" s="101"/>
      <c r="AA2130" s="101"/>
    </row>
    <row r="2131" customFormat="false" ht="15.75" hidden="false" customHeight="true" outlineLevel="0" collapsed="false">
      <c r="A2131" s="101"/>
      <c r="B2131" s="101" t="n">
        <v>28</v>
      </c>
      <c r="C2131" s="101" t="n">
        <v>97</v>
      </c>
      <c r="D2131" s="101" t="n">
        <v>69</v>
      </c>
      <c r="E2131" s="101" t="n">
        <v>166</v>
      </c>
      <c r="F2131" s="101" t="s">
        <v>290</v>
      </c>
      <c r="G2131" s="101" t="str">
        <f aca="false">E2131&amp;""&amp;F2131</f>
        <v>166Tm</v>
      </c>
      <c r="H2131" s="101" t="n">
        <v>-61887.902</v>
      </c>
      <c r="I2131" s="101" t="n">
        <v>7030.41</v>
      </c>
      <c r="J2131" s="101" t="n">
        <v>4656.47</v>
      </c>
      <c r="K2131" s="101" t="n">
        <v>16126.81</v>
      </c>
      <c r="L2131" s="101" t="n">
        <v>11485.08</v>
      </c>
      <c r="M2131" s="101" t="n">
        <v>-292.628</v>
      </c>
      <c r="N2131" s="101" t="n">
        <v>-5866.92</v>
      </c>
      <c r="O2131" s="101" t="n">
        <v>1727.99</v>
      </c>
      <c r="P2131" s="101" t="n">
        <v>-4278.6</v>
      </c>
      <c r="Q2131" s="101" t="n">
        <v>-9663.84</v>
      </c>
      <c r="R2131" s="101"/>
      <c r="S2131" s="101"/>
      <c r="T2131" s="101"/>
      <c r="U2131" s="101"/>
      <c r="V2131" s="101"/>
      <c r="W2131" s="101"/>
      <c r="X2131" s="101"/>
      <c r="Y2131" s="101"/>
      <c r="Z2131" s="101"/>
      <c r="AA2131" s="101"/>
    </row>
    <row r="2132" customFormat="false" ht="15.75" hidden="false" customHeight="true" outlineLevel="0" collapsed="false">
      <c r="A2132" s="101"/>
      <c r="B2132" s="101" t="n">
        <v>26</v>
      </c>
      <c r="C2132" s="101" t="n">
        <v>96</v>
      </c>
      <c r="D2132" s="101" t="n">
        <v>70</v>
      </c>
      <c r="E2132" s="101" t="n">
        <v>166</v>
      </c>
      <c r="F2132" s="101" t="s">
        <v>291</v>
      </c>
      <c r="G2132" s="101" t="str">
        <f aca="false">E2132&amp;""&amp;F2132</f>
        <v>166Yb</v>
      </c>
      <c r="H2132" s="101" t="n">
        <v>-61595.275</v>
      </c>
      <c r="I2132" s="101" t="n">
        <v>9371.21</v>
      </c>
      <c r="J2132" s="101" t="n">
        <v>5955.44</v>
      </c>
      <c r="K2132" s="101" t="n">
        <v>16720.33</v>
      </c>
      <c r="L2132" s="101" t="n">
        <v>10231.63</v>
      </c>
      <c r="M2132" s="101" t="n">
        <v>-5574.294</v>
      </c>
      <c r="N2132" s="101" t="n">
        <v>-7736.29</v>
      </c>
      <c r="O2132" s="101" t="n">
        <v>2313.02</v>
      </c>
      <c r="P2132" s="101" t="n">
        <v>-4363.84</v>
      </c>
      <c r="Q2132" s="101" t="n">
        <v>-13224.35</v>
      </c>
      <c r="R2132" s="101"/>
      <c r="S2132" s="101"/>
      <c r="T2132" s="101"/>
      <c r="U2132" s="101"/>
      <c r="V2132" s="101"/>
      <c r="W2132" s="101"/>
      <c r="X2132" s="101"/>
      <c r="Y2132" s="101"/>
      <c r="Z2132" s="101"/>
      <c r="AA2132" s="101"/>
    </row>
    <row r="2133" customFormat="false" ht="15.75" hidden="false" customHeight="true" outlineLevel="0" collapsed="false">
      <c r="A2133" s="101"/>
      <c r="B2133" s="101" t="n">
        <v>24</v>
      </c>
      <c r="C2133" s="101" t="n">
        <v>95</v>
      </c>
      <c r="D2133" s="101" t="n">
        <v>71</v>
      </c>
      <c r="E2133" s="101" t="n">
        <v>166</v>
      </c>
      <c r="F2133" s="101" t="s">
        <v>292</v>
      </c>
      <c r="G2133" s="101" t="str">
        <f aca="false">E2133&amp;""&amp;F2133</f>
        <v>166Lu</v>
      </c>
      <c r="H2133" s="101" t="n">
        <v>-56020.981</v>
      </c>
      <c r="I2133" s="101" t="n">
        <v>7650.06</v>
      </c>
      <c r="J2133" s="101" t="n">
        <v>3014.57</v>
      </c>
      <c r="K2133" s="101" t="n">
        <v>17521.25</v>
      </c>
      <c r="L2133" s="101" t="n">
        <v>8695.2</v>
      </c>
      <c r="M2133" s="101" t="n">
        <v>-2161.998</v>
      </c>
      <c r="N2133" s="101" t="n">
        <v>-9923.21</v>
      </c>
      <c r="O2133" s="101" t="n">
        <v>3030.59</v>
      </c>
      <c r="P2133" s="101" t="n">
        <v>-381.14</v>
      </c>
      <c r="Q2133" s="101" t="n">
        <v>-12456.79</v>
      </c>
      <c r="R2133" s="101"/>
      <c r="S2133" s="101"/>
      <c r="T2133" s="101"/>
      <c r="U2133" s="101"/>
      <c r="V2133" s="101"/>
      <c r="W2133" s="101"/>
      <c r="X2133" s="101"/>
      <c r="Y2133" s="101"/>
      <c r="Z2133" s="101"/>
      <c r="AA2133" s="101"/>
    </row>
    <row r="2134" customFormat="false" ht="15.75" hidden="false" customHeight="true" outlineLevel="0" collapsed="false">
      <c r="A2134" s="101"/>
      <c r="B2134" s="101" t="n">
        <v>22</v>
      </c>
      <c r="C2134" s="101" t="n">
        <v>94</v>
      </c>
      <c r="D2134" s="101" t="n">
        <v>72</v>
      </c>
      <c r="E2134" s="101" t="n">
        <v>166</v>
      </c>
      <c r="F2134" s="101" t="s">
        <v>293</v>
      </c>
      <c r="G2134" s="101" t="str">
        <f aca="false">E2134&amp;""&amp;F2134</f>
        <v>166Hf</v>
      </c>
      <c r="H2134" s="101" t="n">
        <v>-53858.983</v>
      </c>
      <c r="I2134" s="101" t="n">
        <v>10294.79</v>
      </c>
      <c r="J2134" s="101" t="n">
        <v>4705.71</v>
      </c>
      <c r="K2134" s="101" t="n">
        <v>18183.39</v>
      </c>
      <c r="L2134" s="101" t="n">
        <v>7419.35</v>
      </c>
      <c r="M2134" s="101" t="n">
        <v>-7761.208</v>
      </c>
      <c r="N2134" s="101" t="n">
        <v>-11970.83</v>
      </c>
      <c r="O2134" s="101" t="n">
        <v>3542.6</v>
      </c>
      <c r="P2134" s="101" t="n">
        <v>-852.57</v>
      </c>
      <c r="Q2134" s="101" t="n">
        <v>-16082.7</v>
      </c>
      <c r="R2134" s="101"/>
      <c r="S2134" s="101"/>
      <c r="T2134" s="101"/>
      <c r="U2134" s="101"/>
      <c r="V2134" s="101"/>
      <c r="W2134" s="101"/>
      <c r="X2134" s="101"/>
      <c r="Y2134" s="101"/>
      <c r="Z2134" s="101"/>
      <c r="AA2134" s="101"/>
    </row>
    <row r="2135" customFormat="false" ht="15.75" hidden="false" customHeight="true" outlineLevel="0" collapsed="false">
      <c r="A2135" s="101"/>
      <c r="B2135" s="101" t="n">
        <v>20</v>
      </c>
      <c r="C2135" s="101" t="n">
        <v>93</v>
      </c>
      <c r="D2135" s="101" t="n">
        <v>73</v>
      </c>
      <c r="E2135" s="101" t="n">
        <v>166</v>
      </c>
      <c r="F2135" s="101" t="s">
        <v>294</v>
      </c>
      <c r="G2135" s="101" t="str">
        <f aca="false">E2135&amp;""&amp;F2135</f>
        <v>166Ta</v>
      </c>
      <c r="H2135" s="101" t="n">
        <v>-46097.775</v>
      </c>
      <c r="I2135" s="101" t="n">
        <v>8321.49</v>
      </c>
      <c r="J2135" s="101" t="n">
        <v>1751.24</v>
      </c>
      <c r="K2135" s="101" t="n">
        <v>18957.61</v>
      </c>
      <c r="L2135" s="101" t="n">
        <v>6033.35</v>
      </c>
      <c r="M2135" s="101" t="n">
        <v>-4209.617</v>
      </c>
      <c r="N2135" s="101" t="n">
        <v>-14204.19</v>
      </c>
      <c r="O2135" s="101" t="n">
        <v>4309.06</v>
      </c>
      <c r="P2135" s="101" t="n">
        <v>3055.5</v>
      </c>
      <c r="Q2135" s="101" t="n">
        <v>-15307.9</v>
      </c>
      <c r="R2135" s="101"/>
      <c r="S2135" s="101"/>
      <c r="T2135" s="101"/>
      <c r="U2135" s="101"/>
      <c r="V2135" s="101"/>
      <c r="W2135" s="101"/>
      <c r="X2135" s="101"/>
      <c r="Y2135" s="101"/>
      <c r="Z2135" s="101"/>
      <c r="AA2135" s="101"/>
    </row>
    <row r="2136" customFormat="false" ht="15.75" hidden="false" customHeight="true" outlineLevel="0" collapsed="false">
      <c r="A2136" s="101"/>
      <c r="B2136" s="101" t="n">
        <v>18</v>
      </c>
      <c r="C2136" s="101" t="n">
        <v>92</v>
      </c>
      <c r="D2136" s="101" t="n">
        <v>74</v>
      </c>
      <c r="E2136" s="101" t="n">
        <v>166</v>
      </c>
      <c r="F2136" s="101" t="s">
        <v>295</v>
      </c>
      <c r="G2136" s="101" t="str">
        <f aca="false">E2136&amp;""&amp;F2136</f>
        <v>166W</v>
      </c>
      <c r="H2136" s="101" t="n">
        <v>-41888.158</v>
      </c>
      <c r="I2136" s="101" t="n">
        <v>11098.28</v>
      </c>
      <c r="J2136" s="101" t="n">
        <v>3329.53</v>
      </c>
      <c r="K2136" s="101" t="n">
        <v>19802.91</v>
      </c>
      <c r="L2136" s="101" t="n">
        <v>4647.88</v>
      </c>
      <c r="M2136" s="101" t="n">
        <v>-9994.569</v>
      </c>
      <c r="N2136" s="101" t="n">
        <v>-16451.36</v>
      </c>
      <c r="O2136" s="101" t="n">
        <v>4855.99</v>
      </c>
      <c r="P2136" s="101" t="n">
        <v>2458.38</v>
      </c>
      <c r="Q2136" s="101" t="n">
        <v>-19315.8</v>
      </c>
      <c r="R2136" s="101"/>
      <c r="S2136" s="101"/>
      <c r="T2136" s="101"/>
      <c r="U2136" s="101"/>
      <c r="V2136" s="101"/>
      <c r="W2136" s="101"/>
      <c r="X2136" s="101"/>
      <c r="Y2136" s="101"/>
      <c r="Z2136" s="101"/>
      <c r="AA2136" s="101"/>
    </row>
    <row r="2137" customFormat="false" ht="15.75" hidden="false" customHeight="true" outlineLevel="0" collapsed="false">
      <c r="A2137" s="101"/>
      <c r="B2137" s="101" t="n">
        <v>16</v>
      </c>
      <c r="C2137" s="101" t="n">
        <v>91</v>
      </c>
      <c r="D2137" s="101" t="n">
        <v>75</v>
      </c>
      <c r="E2137" s="101" t="n">
        <v>166</v>
      </c>
      <c r="F2137" s="101" t="s">
        <v>296</v>
      </c>
      <c r="G2137" s="101" t="str">
        <f aca="false">E2137&amp;""&amp;F2137</f>
        <v>166Re</v>
      </c>
      <c r="H2137" s="101" t="n">
        <v>-31893.589</v>
      </c>
      <c r="I2137" s="101" t="n">
        <v>9321.23</v>
      </c>
      <c r="J2137" s="101" t="n">
        <v>321.36</v>
      </c>
      <c r="K2137" s="101" t="n">
        <v>20513.25</v>
      </c>
      <c r="L2137" s="101" t="n">
        <v>3188.73</v>
      </c>
      <c r="M2137" s="101" t="n">
        <v>-6456.795</v>
      </c>
      <c r="N2137" s="101" t="n">
        <v>-18539.01</v>
      </c>
      <c r="O2137" s="101" t="n">
        <v>5461.8</v>
      </c>
      <c r="P2137" s="101" t="n">
        <v>6665.04</v>
      </c>
      <c r="Q2137" s="101" t="n">
        <v>-18170.01</v>
      </c>
      <c r="R2137" s="101"/>
      <c r="S2137" s="101"/>
      <c r="T2137" s="101"/>
      <c r="U2137" s="101"/>
      <c r="V2137" s="101"/>
      <c r="W2137" s="101"/>
      <c r="X2137" s="101"/>
      <c r="Y2137" s="101"/>
      <c r="Z2137" s="101"/>
      <c r="AA2137" s="101"/>
    </row>
    <row r="2138" customFormat="false" ht="15.75" hidden="false" customHeight="true" outlineLevel="0" collapsed="false">
      <c r="A2138" s="101"/>
      <c r="B2138" s="101" t="n">
        <v>14</v>
      </c>
      <c r="C2138" s="101" t="n">
        <v>90</v>
      </c>
      <c r="D2138" s="101" t="n">
        <v>76</v>
      </c>
      <c r="E2138" s="101" t="n">
        <v>166</v>
      </c>
      <c r="F2138" s="101" t="s">
        <v>297</v>
      </c>
      <c r="G2138" s="101" t="str">
        <f aca="false">E2138&amp;""&amp;F2138</f>
        <v>166Os</v>
      </c>
      <c r="H2138" s="101" t="n">
        <v>-25436.794</v>
      </c>
      <c r="I2138" s="101" t="n">
        <v>11713.01</v>
      </c>
      <c r="J2138" s="101" t="n">
        <v>2082.09</v>
      </c>
      <c r="K2138" s="101" t="n">
        <v>21106.79</v>
      </c>
      <c r="L2138" s="101" t="n">
        <v>1786.86</v>
      </c>
      <c r="M2138" s="101" t="n">
        <v>-12083.01</v>
      </c>
      <c r="N2138" s="101" t="n">
        <v>-20645.01</v>
      </c>
      <c r="O2138" s="101" t="n">
        <v>6138.62</v>
      </c>
      <c r="P2138" s="101" t="n">
        <v>6135.43</v>
      </c>
      <c r="Q2138" s="101" t="n">
        <v>-21865.01</v>
      </c>
      <c r="R2138" s="101"/>
      <c r="S2138" s="101"/>
      <c r="T2138" s="101"/>
      <c r="U2138" s="101"/>
      <c r="V2138" s="101"/>
      <c r="W2138" s="101"/>
      <c r="X2138" s="101"/>
      <c r="Y2138" s="101"/>
      <c r="Z2138" s="101"/>
      <c r="AA2138" s="101"/>
    </row>
    <row r="2139" customFormat="false" ht="15.75" hidden="false" customHeight="true" outlineLevel="0" collapsed="false">
      <c r="A2139" s="101"/>
      <c r="B2139" s="101" t="n">
        <v>12</v>
      </c>
      <c r="C2139" s="101" t="n">
        <v>89</v>
      </c>
      <c r="D2139" s="101" t="n">
        <v>77</v>
      </c>
      <c r="E2139" s="101" t="n">
        <v>166</v>
      </c>
      <c r="F2139" s="101" t="s">
        <v>298</v>
      </c>
      <c r="G2139" s="101" t="str">
        <f aca="false">E2139&amp;""&amp;F2139</f>
        <v>166Ir</v>
      </c>
      <c r="H2139" s="101" t="n">
        <v>-13354.01</v>
      </c>
      <c r="I2139" s="101" t="n">
        <v>9782.01</v>
      </c>
      <c r="J2139" s="101" t="n">
        <v>-1152</v>
      </c>
      <c r="K2139" s="101" t="n">
        <v>21960.01</v>
      </c>
      <c r="L2139" s="101" t="n">
        <v>409.01</v>
      </c>
      <c r="M2139" s="101" t="n">
        <v>-8562.01</v>
      </c>
      <c r="N2139" s="101"/>
      <c r="O2139" s="101" t="n">
        <v>6722.27</v>
      </c>
      <c r="P2139" s="101" t="n">
        <v>10001.01</v>
      </c>
      <c r="Q2139" s="101"/>
      <c r="R2139" s="101"/>
      <c r="S2139" s="101"/>
      <c r="T2139" s="101"/>
      <c r="U2139" s="101"/>
      <c r="V2139" s="101"/>
      <c r="W2139" s="101"/>
      <c r="X2139" s="101"/>
      <c r="Y2139" s="101"/>
      <c r="Z2139" s="101"/>
      <c r="AA2139" s="101"/>
    </row>
    <row r="2140" customFormat="false" ht="15.75" hidden="false" customHeight="true" outlineLevel="0" collapsed="false">
      <c r="A2140" s="101"/>
      <c r="B2140" s="101" t="n">
        <v>10</v>
      </c>
      <c r="C2140" s="101" t="n">
        <v>88</v>
      </c>
      <c r="D2140" s="101" t="n">
        <v>78</v>
      </c>
      <c r="E2140" s="101" t="n">
        <v>166</v>
      </c>
      <c r="F2140" s="101" t="s">
        <v>299</v>
      </c>
      <c r="G2140" s="101" t="str">
        <f aca="false">E2140&amp;""&amp;F2140</f>
        <v>166Pt</v>
      </c>
      <c r="H2140" s="101" t="n">
        <v>-4792.01</v>
      </c>
      <c r="I2140" s="101"/>
      <c r="J2140" s="101" t="n">
        <v>438.01</v>
      </c>
      <c r="K2140" s="101"/>
      <c r="L2140" s="101" t="n">
        <v>-1103.01</v>
      </c>
      <c r="M2140" s="101"/>
      <c r="N2140" s="101"/>
      <c r="O2140" s="101" t="n">
        <v>7285.8</v>
      </c>
      <c r="P2140" s="101" t="n">
        <v>9714.01</v>
      </c>
      <c r="Q2140" s="101"/>
      <c r="R2140" s="101"/>
      <c r="S2140" s="101"/>
      <c r="T2140" s="101"/>
      <c r="U2140" s="101"/>
      <c r="V2140" s="101"/>
      <c r="W2140" s="101"/>
      <c r="X2140" s="101"/>
      <c r="Y2140" s="101"/>
      <c r="Z2140" s="101"/>
      <c r="AA2140" s="101"/>
    </row>
    <row r="2141" customFormat="false" ht="15.75" hidden="false" customHeight="true" outlineLevel="0" collapsed="false">
      <c r="A2141" s="101"/>
      <c r="B2141" s="101" t="n">
        <v>41</v>
      </c>
      <c r="C2141" s="101" t="n">
        <v>104</v>
      </c>
      <c r="D2141" s="101" t="n">
        <v>63</v>
      </c>
      <c r="E2141" s="101" t="n">
        <v>167</v>
      </c>
      <c r="F2141" s="101" t="s">
        <v>284</v>
      </c>
      <c r="G2141" s="101" t="str">
        <f aca="false">E2141&amp;""&amp;F2141</f>
        <v>167Eu</v>
      </c>
      <c r="H2141" s="101" t="n">
        <v>-43883.01</v>
      </c>
      <c r="I2141" s="101" t="n">
        <v>5025.01</v>
      </c>
      <c r="J2141" s="101"/>
      <c r="K2141" s="101" t="n">
        <v>9340.01</v>
      </c>
      <c r="L2141" s="101"/>
      <c r="M2141" s="101" t="n">
        <v>6930.01</v>
      </c>
      <c r="N2141" s="101" t="n">
        <v>12044.01</v>
      </c>
      <c r="O2141" s="101" t="n">
        <v>-3058.01</v>
      </c>
      <c r="P2141" s="101"/>
      <c r="Q2141" s="101" t="n">
        <v>2576.01</v>
      </c>
      <c r="R2141" s="101"/>
      <c r="S2141" s="101"/>
      <c r="T2141" s="101"/>
      <c r="U2141" s="101"/>
      <c r="V2141" s="101"/>
      <c r="W2141" s="101"/>
      <c r="X2141" s="101"/>
      <c r="Y2141" s="101"/>
      <c r="Z2141" s="101"/>
      <c r="AA2141" s="101"/>
    </row>
    <row r="2142" customFormat="false" ht="15.75" hidden="false" customHeight="true" outlineLevel="0" collapsed="false">
      <c r="A2142" s="101"/>
      <c r="B2142" s="101" t="n">
        <v>39</v>
      </c>
      <c r="C2142" s="101" t="n">
        <v>103</v>
      </c>
      <c r="D2142" s="101" t="n">
        <v>64</v>
      </c>
      <c r="E2142" s="101" t="n">
        <v>167</v>
      </c>
      <c r="F2142" s="101" t="s">
        <v>285</v>
      </c>
      <c r="G2142" s="101" t="str">
        <f aca="false">E2142&amp;""&amp;F2142</f>
        <v>167Gd</v>
      </c>
      <c r="H2142" s="101" t="n">
        <v>-50813.01</v>
      </c>
      <c r="I2142" s="101" t="n">
        <v>4355.01</v>
      </c>
      <c r="J2142" s="101" t="n">
        <v>11173.01</v>
      </c>
      <c r="K2142" s="101" t="n">
        <v>10470.01</v>
      </c>
      <c r="L2142" s="101" t="n">
        <v>21583.01</v>
      </c>
      <c r="M2142" s="101" t="n">
        <v>5114.01</v>
      </c>
      <c r="N2142" s="101" t="n">
        <v>9118.01</v>
      </c>
      <c r="O2142" s="101" t="n">
        <v>-2518.01</v>
      </c>
      <c r="P2142" s="101"/>
      <c r="Q2142" s="101" t="n">
        <v>-1001.01</v>
      </c>
      <c r="R2142" s="101"/>
      <c r="S2142" s="101"/>
      <c r="T2142" s="101"/>
      <c r="U2142" s="101"/>
      <c r="V2142" s="101"/>
      <c r="W2142" s="101"/>
      <c r="X2142" s="101"/>
      <c r="Y2142" s="101"/>
      <c r="Z2142" s="101"/>
      <c r="AA2142" s="101"/>
    </row>
    <row r="2143" customFormat="false" ht="15.75" hidden="false" customHeight="true" outlineLevel="0" collapsed="false">
      <c r="A2143" s="101"/>
      <c r="B2143" s="101" t="n">
        <v>37</v>
      </c>
      <c r="C2143" s="101" t="n">
        <v>102</v>
      </c>
      <c r="D2143" s="101" t="n">
        <v>65</v>
      </c>
      <c r="E2143" s="101" t="n">
        <v>167</v>
      </c>
      <c r="F2143" s="101" t="s">
        <v>286</v>
      </c>
      <c r="G2143" s="101" t="str">
        <f aca="false">E2143&amp;""&amp;F2143</f>
        <v>167Tb</v>
      </c>
      <c r="H2143" s="101" t="n">
        <v>-55927.01</v>
      </c>
      <c r="I2143" s="101" t="n">
        <v>6115.01</v>
      </c>
      <c r="J2143" s="101" t="n">
        <v>8686.01</v>
      </c>
      <c r="K2143" s="101" t="n">
        <v>11504.01</v>
      </c>
      <c r="L2143" s="101" t="n">
        <v>19819.01</v>
      </c>
      <c r="M2143" s="101" t="n">
        <v>4004.01</v>
      </c>
      <c r="N2143" s="101" t="n">
        <v>6354.01</v>
      </c>
      <c r="O2143" s="101" t="n">
        <v>-1713.01</v>
      </c>
      <c r="P2143" s="101" t="n">
        <v>-16287.01</v>
      </c>
      <c r="Q2143" s="101" t="n">
        <v>-1415.01</v>
      </c>
      <c r="R2143" s="101"/>
      <c r="S2143" s="101"/>
      <c r="T2143" s="101"/>
      <c r="U2143" s="101"/>
      <c r="V2143" s="101"/>
      <c r="W2143" s="101"/>
      <c r="X2143" s="101"/>
      <c r="Y2143" s="101"/>
      <c r="Z2143" s="101"/>
      <c r="AA2143" s="101"/>
    </row>
    <row r="2144" customFormat="false" ht="15.75" hidden="false" customHeight="true" outlineLevel="0" collapsed="false">
      <c r="A2144" s="101"/>
      <c r="B2144" s="101" t="n">
        <v>35</v>
      </c>
      <c r="C2144" s="101" t="n">
        <v>101</v>
      </c>
      <c r="D2144" s="101" t="n">
        <v>66</v>
      </c>
      <c r="E2144" s="101" t="n">
        <v>167</v>
      </c>
      <c r="F2144" s="101" t="s">
        <v>287</v>
      </c>
      <c r="G2144" s="101" t="str">
        <f aca="false">E2144&amp;""&amp;F2144</f>
        <v>167Dy</v>
      </c>
      <c r="H2144" s="101" t="n">
        <v>-59931.039</v>
      </c>
      <c r="I2144" s="101" t="n">
        <v>5418.87</v>
      </c>
      <c r="J2144" s="101" t="n">
        <v>9336.53</v>
      </c>
      <c r="K2144" s="101" t="n">
        <v>12462.37</v>
      </c>
      <c r="L2144" s="101" t="n">
        <v>18023.01</v>
      </c>
      <c r="M2144" s="101" t="n">
        <v>2350</v>
      </c>
      <c r="N2144" s="101" t="n">
        <v>3359.68</v>
      </c>
      <c r="O2144" s="101" t="n">
        <v>-1042.09</v>
      </c>
      <c r="P2144" s="101" t="n">
        <v>-12690.01</v>
      </c>
      <c r="Q2144" s="101" t="n">
        <v>-4931.76</v>
      </c>
      <c r="R2144" s="101"/>
      <c r="S2144" s="101"/>
      <c r="T2144" s="101"/>
      <c r="U2144" s="101"/>
      <c r="V2144" s="101"/>
      <c r="W2144" s="101"/>
      <c r="X2144" s="101"/>
      <c r="Y2144" s="101"/>
      <c r="Z2144" s="101"/>
      <c r="AA2144" s="101"/>
    </row>
    <row r="2145" customFormat="false" ht="15.75" hidden="false" customHeight="true" outlineLevel="0" collapsed="false">
      <c r="A2145" s="101"/>
      <c r="B2145" s="101" t="n">
        <v>33</v>
      </c>
      <c r="C2145" s="101" t="n">
        <v>100</v>
      </c>
      <c r="D2145" s="101" t="n">
        <v>67</v>
      </c>
      <c r="E2145" s="101" t="n">
        <v>167</v>
      </c>
      <c r="F2145" s="101" t="s">
        <v>288</v>
      </c>
      <c r="G2145" s="101" t="str">
        <f aca="false">E2145&amp;""&amp;F2145</f>
        <v>167Ho</v>
      </c>
      <c r="H2145" s="101" t="n">
        <v>-62281.039</v>
      </c>
      <c r="I2145" s="101" t="n">
        <v>7281.76</v>
      </c>
      <c r="J2145" s="101" t="n">
        <v>6986.53</v>
      </c>
      <c r="K2145" s="101" t="n">
        <v>13525.4</v>
      </c>
      <c r="L2145" s="101" t="n">
        <v>16293.01</v>
      </c>
      <c r="M2145" s="101" t="n">
        <v>1009.677</v>
      </c>
      <c r="N2145" s="101" t="n">
        <v>263.02</v>
      </c>
      <c r="O2145" s="101" t="n">
        <v>-111.19</v>
      </c>
      <c r="P2145" s="101" t="n">
        <v>-11686.53</v>
      </c>
      <c r="Q2145" s="101" t="n">
        <v>-5426.79</v>
      </c>
      <c r="R2145" s="101"/>
      <c r="S2145" s="101"/>
      <c r="T2145" s="101"/>
      <c r="U2145" s="101"/>
      <c r="V2145" s="101"/>
      <c r="W2145" s="101"/>
      <c r="X2145" s="101"/>
      <c r="Y2145" s="101"/>
      <c r="Z2145" s="101"/>
      <c r="AA2145" s="101"/>
    </row>
    <row r="2146" customFormat="false" ht="15.75" hidden="false" customHeight="true" outlineLevel="0" collapsed="false">
      <c r="A2146" s="101"/>
      <c r="B2146" s="101" t="n">
        <v>31</v>
      </c>
      <c r="C2146" s="101" t="n">
        <v>99</v>
      </c>
      <c r="D2146" s="101" t="n">
        <v>68</v>
      </c>
      <c r="E2146" s="101" t="n">
        <v>167</v>
      </c>
      <c r="F2146" s="101" t="s">
        <v>289</v>
      </c>
      <c r="G2146" s="101" t="str">
        <f aca="false">E2146&amp;""&amp;F2146</f>
        <v>167Er</v>
      </c>
      <c r="H2146" s="101" t="n">
        <v>-63290.716</v>
      </c>
      <c r="I2146" s="101" t="n">
        <v>6436.46</v>
      </c>
      <c r="J2146" s="101" t="n">
        <v>7509.09</v>
      </c>
      <c r="K2146" s="101" t="n">
        <v>14912.95</v>
      </c>
      <c r="L2146" s="101" t="n">
        <v>14257.36</v>
      </c>
      <c r="M2146" s="101" t="n">
        <v>-746.662</v>
      </c>
      <c r="N2146" s="101" t="n">
        <v>-2699.81</v>
      </c>
      <c r="O2146" s="101" t="n">
        <v>664.23</v>
      </c>
      <c r="P2146" s="101" t="n">
        <v>-7996.2</v>
      </c>
      <c r="Q2146" s="101" t="n">
        <v>-9474.13</v>
      </c>
      <c r="R2146" s="101"/>
      <c r="S2146" s="101"/>
      <c r="T2146" s="101"/>
      <c r="U2146" s="101"/>
      <c r="V2146" s="101"/>
      <c r="W2146" s="101"/>
      <c r="X2146" s="101"/>
      <c r="Y2146" s="101"/>
      <c r="Z2146" s="101"/>
      <c r="AA2146" s="101"/>
    </row>
    <row r="2147" customFormat="false" ht="15.75" hidden="false" customHeight="true" outlineLevel="0" collapsed="false">
      <c r="A2147" s="101"/>
      <c r="B2147" s="101" t="n">
        <v>29</v>
      </c>
      <c r="C2147" s="101" t="n">
        <v>98</v>
      </c>
      <c r="D2147" s="101" t="n">
        <v>69</v>
      </c>
      <c r="E2147" s="101" t="n">
        <v>167</v>
      </c>
      <c r="F2147" s="101" t="s">
        <v>290</v>
      </c>
      <c r="G2147" s="101" t="str">
        <f aca="false">E2147&amp;""&amp;F2147</f>
        <v>167Tm</v>
      </c>
      <c r="H2147" s="101" t="n">
        <v>-62544.054</v>
      </c>
      <c r="I2147" s="101" t="n">
        <v>8727.47</v>
      </c>
      <c r="J2147" s="101" t="n">
        <v>4907.46</v>
      </c>
      <c r="K2147" s="101" t="n">
        <v>15757.88</v>
      </c>
      <c r="L2147" s="101" t="n">
        <v>12223.72</v>
      </c>
      <c r="M2147" s="101" t="n">
        <v>-1953.153</v>
      </c>
      <c r="N2147" s="101" t="n">
        <v>-5042.93</v>
      </c>
      <c r="O2147" s="101" t="n">
        <v>1408.34</v>
      </c>
      <c r="P2147" s="101" t="n">
        <v>-6762.43</v>
      </c>
      <c r="Q2147" s="101" t="n">
        <v>-9020.1</v>
      </c>
      <c r="R2147" s="101"/>
      <c r="S2147" s="101"/>
      <c r="T2147" s="101"/>
      <c r="U2147" s="101"/>
      <c r="V2147" s="101"/>
      <c r="W2147" s="101"/>
      <c r="X2147" s="101"/>
      <c r="Y2147" s="101"/>
      <c r="Z2147" s="101"/>
      <c r="AA2147" s="101"/>
    </row>
    <row r="2148" customFormat="false" ht="15.75" hidden="false" customHeight="true" outlineLevel="0" collapsed="false">
      <c r="A2148" s="101"/>
      <c r="B2148" s="101" t="n">
        <v>27</v>
      </c>
      <c r="C2148" s="101" t="n">
        <v>97</v>
      </c>
      <c r="D2148" s="101" t="n">
        <v>70</v>
      </c>
      <c r="E2148" s="101" t="n">
        <v>167</v>
      </c>
      <c r="F2148" s="101" t="s">
        <v>291</v>
      </c>
      <c r="G2148" s="101" t="str">
        <f aca="false">E2148&amp;""&amp;F2148</f>
        <v>167Yb</v>
      </c>
      <c r="H2148" s="101" t="n">
        <v>-60590.901</v>
      </c>
      <c r="I2148" s="101" t="n">
        <v>7066.94</v>
      </c>
      <c r="J2148" s="101" t="n">
        <v>5991.97</v>
      </c>
      <c r="K2148" s="101" t="n">
        <v>16438.15</v>
      </c>
      <c r="L2148" s="101" t="n">
        <v>10648.44</v>
      </c>
      <c r="M2148" s="101" t="n">
        <v>-3089.776</v>
      </c>
      <c r="N2148" s="101" t="n">
        <v>-7123.15</v>
      </c>
      <c r="O2148" s="101" t="n">
        <v>2150.76</v>
      </c>
      <c r="P2148" s="101" t="n">
        <v>-2954.3</v>
      </c>
      <c r="Q2148" s="101" t="n">
        <v>-12641.24</v>
      </c>
      <c r="R2148" s="101"/>
      <c r="S2148" s="101"/>
      <c r="T2148" s="101"/>
      <c r="U2148" s="101"/>
      <c r="V2148" s="101"/>
      <c r="W2148" s="101"/>
      <c r="X2148" s="101"/>
      <c r="Y2148" s="101"/>
      <c r="Z2148" s="101"/>
      <c r="AA2148" s="101"/>
    </row>
    <row r="2149" customFormat="false" ht="15.75" hidden="false" customHeight="true" outlineLevel="0" collapsed="false">
      <c r="A2149" s="101"/>
      <c r="B2149" s="101" t="n">
        <v>25</v>
      </c>
      <c r="C2149" s="101" t="n">
        <v>96</v>
      </c>
      <c r="D2149" s="101" t="n">
        <v>71</v>
      </c>
      <c r="E2149" s="101" t="n">
        <v>167</v>
      </c>
      <c r="F2149" s="101" t="s">
        <v>292</v>
      </c>
      <c r="G2149" s="101" t="str">
        <f aca="false">E2149&amp;""&amp;F2149</f>
        <v>167Lu</v>
      </c>
      <c r="H2149" s="101" t="n">
        <v>-57501.125</v>
      </c>
      <c r="I2149" s="101" t="n">
        <v>9551.46</v>
      </c>
      <c r="J2149" s="101" t="n">
        <v>3194.82</v>
      </c>
      <c r="K2149" s="101" t="n">
        <v>17201.52</v>
      </c>
      <c r="L2149" s="101" t="n">
        <v>9150.26</v>
      </c>
      <c r="M2149" s="101" t="n">
        <v>-4033.369</v>
      </c>
      <c r="N2149" s="101" t="n">
        <v>-9150.07</v>
      </c>
      <c r="O2149" s="101" t="n">
        <v>2801.54</v>
      </c>
      <c r="P2149" s="101" t="n">
        <v>-2902.19</v>
      </c>
      <c r="Q2149" s="101" t="n">
        <v>-11713.46</v>
      </c>
      <c r="R2149" s="101"/>
      <c r="S2149" s="101"/>
      <c r="T2149" s="101"/>
      <c r="U2149" s="101"/>
      <c r="V2149" s="101"/>
      <c r="W2149" s="101"/>
      <c r="X2149" s="101"/>
      <c r="Y2149" s="101"/>
      <c r="Z2149" s="101"/>
      <c r="AA2149" s="101"/>
    </row>
    <row r="2150" customFormat="false" ht="15.75" hidden="false" customHeight="true" outlineLevel="0" collapsed="false">
      <c r="A2150" s="101"/>
      <c r="B2150" s="101" t="n">
        <v>23</v>
      </c>
      <c r="C2150" s="101" t="n">
        <v>95</v>
      </c>
      <c r="D2150" s="101" t="n">
        <v>72</v>
      </c>
      <c r="E2150" s="101" t="n">
        <v>167</v>
      </c>
      <c r="F2150" s="101" t="s">
        <v>293</v>
      </c>
      <c r="G2150" s="101" t="str">
        <f aca="false">E2150&amp;""&amp;F2150</f>
        <v>167Hf</v>
      </c>
      <c r="H2150" s="101" t="n">
        <v>-53467.756</v>
      </c>
      <c r="I2150" s="101" t="n">
        <v>7680.09</v>
      </c>
      <c r="J2150" s="101" t="n">
        <v>4735.75</v>
      </c>
      <c r="K2150" s="101" t="n">
        <v>17974.88</v>
      </c>
      <c r="L2150" s="101" t="n">
        <v>7750.32</v>
      </c>
      <c r="M2150" s="101" t="n">
        <v>-5116.697</v>
      </c>
      <c r="N2150" s="101" t="n">
        <v>-11368.47</v>
      </c>
      <c r="O2150" s="101" t="n">
        <v>3406.58</v>
      </c>
      <c r="P2150" s="101" t="n">
        <v>838.55</v>
      </c>
      <c r="Q2150" s="101" t="n">
        <v>-15441.3</v>
      </c>
      <c r="R2150" s="101"/>
      <c r="S2150" s="101"/>
      <c r="T2150" s="101"/>
      <c r="U2150" s="101"/>
      <c r="V2150" s="101"/>
      <c r="W2150" s="101"/>
      <c r="X2150" s="101"/>
      <c r="Y2150" s="101"/>
      <c r="Z2150" s="101"/>
      <c r="AA2150" s="101"/>
    </row>
    <row r="2151" customFormat="false" ht="15.75" hidden="false" customHeight="true" outlineLevel="0" collapsed="false">
      <c r="A2151" s="101"/>
      <c r="B2151" s="101" t="n">
        <v>21</v>
      </c>
      <c r="C2151" s="101" t="n">
        <v>94</v>
      </c>
      <c r="D2151" s="101" t="n">
        <v>73</v>
      </c>
      <c r="E2151" s="101" t="n">
        <v>167</v>
      </c>
      <c r="F2151" s="101" t="s">
        <v>294</v>
      </c>
      <c r="G2151" s="101" t="str">
        <f aca="false">E2151&amp;""&amp;F2151</f>
        <v>167Ta</v>
      </c>
      <c r="H2151" s="101" t="n">
        <v>-48351.059</v>
      </c>
      <c r="I2151" s="101" t="n">
        <v>10324.6</v>
      </c>
      <c r="J2151" s="101" t="n">
        <v>1781.05</v>
      </c>
      <c r="K2151" s="101" t="n">
        <v>18646.09</v>
      </c>
      <c r="L2151" s="101" t="n">
        <v>6486.76</v>
      </c>
      <c r="M2151" s="101" t="n">
        <v>-6251.778</v>
      </c>
      <c r="N2151" s="101" t="n">
        <v>-13508.01</v>
      </c>
      <c r="O2151" s="101" t="n">
        <v>4015.43</v>
      </c>
      <c r="P2151" s="101" t="n">
        <v>380.95</v>
      </c>
      <c r="Q2151" s="101" t="n">
        <v>-14534.22</v>
      </c>
      <c r="R2151" s="101"/>
      <c r="S2151" s="101"/>
      <c r="T2151" s="101"/>
      <c r="U2151" s="101"/>
      <c r="V2151" s="101"/>
      <c r="W2151" s="101"/>
      <c r="X2151" s="101"/>
      <c r="Y2151" s="101"/>
      <c r="Z2151" s="101"/>
      <c r="AA2151" s="101"/>
    </row>
    <row r="2152" customFormat="false" ht="15.75" hidden="false" customHeight="true" outlineLevel="0" collapsed="false">
      <c r="A2152" s="101"/>
      <c r="B2152" s="101" t="n">
        <v>19</v>
      </c>
      <c r="C2152" s="101" t="n">
        <v>93</v>
      </c>
      <c r="D2152" s="101" t="n">
        <v>74</v>
      </c>
      <c r="E2152" s="101" t="n">
        <v>167</v>
      </c>
      <c r="F2152" s="101" t="s">
        <v>295</v>
      </c>
      <c r="G2152" s="101" t="str">
        <f aca="false">E2152&amp;""&amp;F2152</f>
        <v>167W</v>
      </c>
      <c r="H2152" s="101" t="n">
        <v>-42099.281</v>
      </c>
      <c r="I2152" s="101" t="n">
        <v>8282.44</v>
      </c>
      <c r="J2152" s="101" t="n">
        <v>3290.48</v>
      </c>
      <c r="K2152" s="101" t="n">
        <v>19380.72</v>
      </c>
      <c r="L2152" s="101" t="n">
        <v>5041.72</v>
      </c>
      <c r="M2152" s="101" t="n">
        <v>-7257.01</v>
      </c>
      <c r="N2152" s="101" t="n">
        <v>-15597.13</v>
      </c>
      <c r="O2152" s="101" t="n">
        <v>4739.78</v>
      </c>
      <c r="P2152" s="101" t="n">
        <v>4470.73</v>
      </c>
      <c r="Q2152" s="101" t="n">
        <v>-18277.01</v>
      </c>
      <c r="R2152" s="101"/>
      <c r="S2152" s="101"/>
      <c r="T2152" s="101"/>
      <c r="U2152" s="101"/>
      <c r="V2152" s="101"/>
      <c r="W2152" s="101"/>
      <c r="X2152" s="101"/>
      <c r="Y2152" s="101"/>
      <c r="Z2152" s="101"/>
      <c r="AA2152" s="101"/>
    </row>
    <row r="2153" customFormat="false" ht="15.75" hidden="false" customHeight="true" outlineLevel="0" collapsed="false">
      <c r="A2153" s="101"/>
      <c r="B2153" s="101" t="n">
        <v>17</v>
      </c>
      <c r="C2153" s="101" t="n">
        <v>92</v>
      </c>
      <c r="D2153" s="101" t="n">
        <v>75</v>
      </c>
      <c r="E2153" s="101" t="n">
        <v>167</v>
      </c>
      <c r="F2153" s="101" t="s">
        <v>296</v>
      </c>
      <c r="G2153" s="101" t="str">
        <f aca="false">E2153&amp;""&amp;F2153</f>
        <v>167Re</v>
      </c>
      <c r="H2153" s="101" t="n">
        <v>-34843.01</v>
      </c>
      <c r="I2153" s="101" t="n">
        <v>11020.01</v>
      </c>
      <c r="J2153" s="101" t="n">
        <v>243.01</v>
      </c>
      <c r="K2153" s="101" t="n">
        <v>20342.01</v>
      </c>
      <c r="L2153" s="101" t="n">
        <v>3573.01</v>
      </c>
      <c r="M2153" s="101" t="n">
        <v>-8341.01</v>
      </c>
      <c r="N2153" s="101" t="n">
        <v>-17765.01</v>
      </c>
      <c r="O2153" s="101" t="n">
        <v>5267.01</v>
      </c>
      <c r="P2153" s="101" t="n">
        <v>3966.01</v>
      </c>
      <c r="Q2153" s="101" t="n">
        <v>-17477.01</v>
      </c>
      <c r="R2153" s="101"/>
      <c r="S2153" s="101"/>
      <c r="T2153" s="101"/>
      <c r="U2153" s="101"/>
      <c r="V2153" s="101"/>
      <c r="W2153" s="101"/>
      <c r="X2153" s="101"/>
      <c r="Y2153" s="101"/>
      <c r="Z2153" s="101"/>
      <c r="AA2153" s="101"/>
    </row>
    <row r="2154" customFormat="false" ht="15.75" hidden="false" customHeight="true" outlineLevel="0" collapsed="false">
      <c r="A2154" s="101"/>
      <c r="B2154" s="101" t="n">
        <v>15</v>
      </c>
      <c r="C2154" s="101" t="n">
        <v>91</v>
      </c>
      <c r="D2154" s="101" t="n">
        <v>76</v>
      </c>
      <c r="E2154" s="101" t="n">
        <v>167</v>
      </c>
      <c r="F2154" s="101" t="s">
        <v>297</v>
      </c>
      <c r="G2154" s="101" t="str">
        <f aca="false">E2154&amp;""&amp;F2154</f>
        <v>167Os</v>
      </c>
      <c r="H2154" s="101" t="n">
        <v>-26502.151</v>
      </c>
      <c r="I2154" s="101" t="n">
        <v>9136.67</v>
      </c>
      <c r="J2154" s="101" t="n">
        <v>1897.53</v>
      </c>
      <c r="K2154" s="101" t="n">
        <v>20850.01</v>
      </c>
      <c r="L2154" s="101" t="n">
        <v>2218.9</v>
      </c>
      <c r="M2154" s="101" t="n">
        <v>-9424.435</v>
      </c>
      <c r="N2154" s="101" t="n">
        <v>-19697.01</v>
      </c>
      <c r="O2154" s="101" t="n">
        <v>5981.28</v>
      </c>
      <c r="P2154" s="101" t="n">
        <v>8097.04</v>
      </c>
      <c r="Q2154" s="101" t="n">
        <v>-21219.01</v>
      </c>
      <c r="R2154" s="101"/>
      <c r="S2154" s="101"/>
      <c r="T2154" s="101"/>
      <c r="U2154" s="101"/>
      <c r="V2154" s="101"/>
      <c r="W2154" s="101"/>
      <c r="X2154" s="101"/>
      <c r="Y2154" s="101"/>
      <c r="Z2154" s="101"/>
      <c r="AA2154" s="101"/>
    </row>
    <row r="2155" customFormat="false" ht="15.75" hidden="false" customHeight="true" outlineLevel="0" collapsed="false">
      <c r="A2155" s="101"/>
      <c r="B2155" s="101" t="n">
        <v>13</v>
      </c>
      <c r="C2155" s="101" t="n">
        <v>90</v>
      </c>
      <c r="D2155" s="101" t="n">
        <v>77</v>
      </c>
      <c r="E2155" s="101" t="n">
        <v>167</v>
      </c>
      <c r="F2155" s="101" t="s">
        <v>298</v>
      </c>
      <c r="G2155" s="101" t="str">
        <f aca="false">E2155&amp;""&amp;F2155</f>
        <v>167Ir</v>
      </c>
      <c r="H2155" s="101" t="n">
        <v>-17077.717</v>
      </c>
      <c r="I2155" s="101" t="n">
        <v>11795.01</v>
      </c>
      <c r="J2155" s="101" t="n">
        <v>-1070.11</v>
      </c>
      <c r="K2155" s="101" t="n">
        <v>21577.01</v>
      </c>
      <c r="L2155" s="101" t="n">
        <v>1011.98</v>
      </c>
      <c r="M2155" s="101" t="n">
        <v>-10273.01</v>
      </c>
      <c r="N2155" s="101"/>
      <c r="O2155" s="101" t="n">
        <v>6504.81</v>
      </c>
      <c r="P2155" s="101" t="n">
        <v>7526.9</v>
      </c>
      <c r="Q2155" s="101" t="n">
        <v>-20357.01</v>
      </c>
      <c r="R2155" s="101"/>
      <c r="S2155" s="101"/>
      <c r="T2155" s="101"/>
      <c r="U2155" s="101"/>
      <c r="V2155" s="101"/>
      <c r="W2155" s="101"/>
      <c r="X2155" s="101"/>
      <c r="Y2155" s="101"/>
      <c r="Z2155" s="101"/>
      <c r="AA2155" s="101"/>
    </row>
    <row r="2156" customFormat="false" ht="15.75" hidden="false" customHeight="true" outlineLevel="0" collapsed="false">
      <c r="A2156" s="101"/>
      <c r="B2156" s="101" t="n">
        <v>11</v>
      </c>
      <c r="C2156" s="101" t="n">
        <v>89</v>
      </c>
      <c r="D2156" s="101" t="n">
        <v>78</v>
      </c>
      <c r="E2156" s="101" t="n">
        <v>167</v>
      </c>
      <c r="F2156" s="101" t="s">
        <v>299</v>
      </c>
      <c r="G2156" s="101" t="str">
        <f aca="false">E2156&amp;""&amp;F2156</f>
        <v>167Pt</v>
      </c>
      <c r="H2156" s="101" t="n">
        <v>-6805.01</v>
      </c>
      <c r="I2156" s="101" t="n">
        <v>10084.01</v>
      </c>
      <c r="J2156" s="101" t="n">
        <v>740.01</v>
      </c>
      <c r="K2156" s="101"/>
      <c r="L2156" s="101" t="n">
        <v>-412.01</v>
      </c>
      <c r="M2156" s="101"/>
      <c r="N2156" s="101"/>
      <c r="O2156" s="101" t="n">
        <v>7155.2</v>
      </c>
      <c r="P2156" s="101" t="n">
        <v>11343.01</v>
      </c>
      <c r="Q2156" s="101"/>
      <c r="R2156" s="101"/>
      <c r="S2156" s="101"/>
      <c r="T2156" s="101"/>
      <c r="U2156" s="101"/>
      <c r="V2156" s="101"/>
      <c r="W2156" s="101"/>
      <c r="X2156" s="101"/>
      <c r="Y2156" s="101"/>
      <c r="Z2156" s="101"/>
      <c r="AA2156" s="101"/>
    </row>
    <row r="2157" customFormat="false" ht="15.75" hidden="false" customHeight="true" outlineLevel="0" collapsed="false">
      <c r="A2157" s="101"/>
      <c r="B2157" s="101" t="n">
        <v>40</v>
      </c>
      <c r="C2157" s="101" t="n">
        <v>104</v>
      </c>
      <c r="D2157" s="101" t="n">
        <v>64</v>
      </c>
      <c r="E2157" s="101" t="n">
        <v>168</v>
      </c>
      <c r="F2157" s="101" t="s">
        <v>285</v>
      </c>
      <c r="G2157" s="101" t="str">
        <f aca="false">E2157&amp;""&amp;F2157</f>
        <v>168Gd</v>
      </c>
      <c r="H2157" s="101" t="n">
        <v>-48363.01</v>
      </c>
      <c r="I2157" s="101" t="n">
        <v>5621.01</v>
      </c>
      <c r="J2157" s="101" t="n">
        <v>11769.01</v>
      </c>
      <c r="K2157" s="101" t="n">
        <v>9976.01</v>
      </c>
      <c r="L2157" s="101"/>
      <c r="M2157" s="101" t="n">
        <v>4359.01</v>
      </c>
      <c r="N2157" s="101" t="n">
        <v>10197.01</v>
      </c>
      <c r="O2157" s="101" t="n">
        <v>-2686.01</v>
      </c>
      <c r="P2157" s="101"/>
      <c r="Q2157" s="101" t="n">
        <v>-508.01</v>
      </c>
      <c r="R2157" s="101"/>
      <c r="S2157" s="101"/>
      <c r="T2157" s="101"/>
      <c r="U2157" s="101"/>
      <c r="V2157" s="101"/>
      <c r="W2157" s="101"/>
      <c r="X2157" s="101"/>
      <c r="Y2157" s="101"/>
      <c r="Z2157" s="101"/>
      <c r="AA2157" s="101"/>
    </row>
    <row r="2158" customFormat="false" ht="15.75" hidden="false" customHeight="true" outlineLevel="0" collapsed="false">
      <c r="A2158" s="101"/>
      <c r="B2158" s="101" t="n">
        <v>38</v>
      </c>
      <c r="C2158" s="101" t="n">
        <v>103</v>
      </c>
      <c r="D2158" s="101" t="n">
        <v>65</v>
      </c>
      <c r="E2158" s="101" t="n">
        <v>168</v>
      </c>
      <c r="F2158" s="101" t="s">
        <v>286</v>
      </c>
      <c r="G2158" s="101" t="str">
        <f aca="false">E2158&amp;""&amp;F2158</f>
        <v>168Tb</v>
      </c>
      <c r="H2158" s="101" t="n">
        <v>-52723.01</v>
      </c>
      <c r="I2158" s="101" t="n">
        <v>4867.01</v>
      </c>
      <c r="J2158" s="101" t="n">
        <v>9199.01</v>
      </c>
      <c r="K2158" s="101" t="n">
        <v>10982.01</v>
      </c>
      <c r="L2158" s="101" t="n">
        <v>20372.01</v>
      </c>
      <c r="M2158" s="101" t="n">
        <v>5837.01</v>
      </c>
      <c r="N2158" s="101" t="n">
        <v>7338.01</v>
      </c>
      <c r="O2158" s="101" t="n">
        <v>-1814.01</v>
      </c>
      <c r="P2158" s="101" t="n">
        <v>-16129.01</v>
      </c>
      <c r="Q2158" s="101" t="n">
        <v>-863.01</v>
      </c>
      <c r="R2158" s="101"/>
      <c r="S2158" s="101"/>
      <c r="T2158" s="101"/>
      <c r="U2158" s="101"/>
      <c r="V2158" s="101"/>
      <c r="W2158" s="101"/>
      <c r="X2158" s="101"/>
      <c r="Y2158" s="101"/>
      <c r="Z2158" s="101"/>
      <c r="AA2158" s="101"/>
    </row>
    <row r="2159" customFormat="false" ht="15.75" hidden="false" customHeight="true" outlineLevel="0" collapsed="false">
      <c r="A2159" s="101"/>
      <c r="B2159" s="101" t="n">
        <v>36</v>
      </c>
      <c r="C2159" s="101" t="n">
        <v>102</v>
      </c>
      <c r="D2159" s="101" t="n">
        <v>66</v>
      </c>
      <c r="E2159" s="101" t="n">
        <v>168</v>
      </c>
      <c r="F2159" s="101" t="s">
        <v>287</v>
      </c>
      <c r="G2159" s="101" t="str">
        <f aca="false">E2159&amp;""&amp;F2159</f>
        <v>168Dy</v>
      </c>
      <c r="H2159" s="101" t="n">
        <v>-58559.979</v>
      </c>
      <c r="I2159" s="101" t="n">
        <v>6700.26</v>
      </c>
      <c r="J2159" s="101" t="n">
        <v>9922.01</v>
      </c>
      <c r="K2159" s="101" t="n">
        <v>12119.13</v>
      </c>
      <c r="L2159" s="101" t="n">
        <v>18608.01</v>
      </c>
      <c r="M2159" s="101" t="n">
        <v>1500.73</v>
      </c>
      <c r="N2159" s="101" t="n">
        <v>4430.73</v>
      </c>
      <c r="O2159" s="101" t="n">
        <v>-1211.01</v>
      </c>
      <c r="P2159" s="101" t="n">
        <v>-15036.01</v>
      </c>
      <c r="Q2159" s="101" t="n">
        <v>-4350.26</v>
      </c>
      <c r="R2159" s="101"/>
      <c r="S2159" s="101"/>
      <c r="T2159" s="101"/>
      <c r="U2159" s="101"/>
      <c r="V2159" s="101"/>
      <c r="W2159" s="101"/>
      <c r="X2159" s="101"/>
      <c r="Y2159" s="101"/>
      <c r="Z2159" s="101"/>
      <c r="AA2159" s="101"/>
    </row>
    <row r="2160" customFormat="false" ht="15.75" hidden="false" customHeight="true" outlineLevel="0" collapsed="false">
      <c r="A2160" s="101"/>
      <c r="B2160" s="101" t="n">
        <v>34</v>
      </c>
      <c r="C2160" s="101" t="n">
        <v>101</v>
      </c>
      <c r="D2160" s="101" t="n">
        <v>67</v>
      </c>
      <c r="E2160" s="101" t="n">
        <v>168</v>
      </c>
      <c r="F2160" s="101" t="s">
        <v>288</v>
      </c>
      <c r="G2160" s="101" t="str">
        <f aca="false">E2160&amp;""&amp;F2160</f>
        <v>168Ho</v>
      </c>
      <c r="H2160" s="101" t="n">
        <v>-60060.709</v>
      </c>
      <c r="I2160" s="101" t="n">
        <v>5850.99</v>
      </c>
      <c r="J2160" s="101" t="n">
        <v>7418.64</v>
      </c>
      <c r="K2160" s="101" t="n">
        <v>13132.75</v>
      </c>
      <c r="L2160" s="101" t="n">
        <v>16755.17</v>
      </c>
      <c r="M2160" s="101" t="n">
        <v>2930</v>
      </c>
      <c r="N2160" s="101" t="n">
        <v>1252.64</v>
      </c>
      <c r="O2160" s="101" t="n">
        <v>-408.97</v>
      </c>
      <c r="P2160" s="101" t="n">
        <v>-11423.01</v>
      </c>
      <c r="Q2160" s="101" t="n">
        <v>-4841.31</v>
      </c>
      <c r="R2160" s="101"/>
      <c r="S2160" s="101"/>
      <c r="T2160" s="101"/>
      <c r="U2160" s="101"/>
      <c r="V2160" s="101"/>
      <c r="W2160" s="101"/>
      <c r="X2160" s="101"/>
      <c r="Y2160" s="101"/>
      <c r="Z2160" s="101"/>
      <c r="AA2160" s="101"/>
    </row>
    <row r="2161" customFormat="false" ht="15.75" hidden="false" customHeight="true" outlineLevel="0" collapsed="false">
      <c r="A2161" s="101"/>
      <c r="B2161" s="101" t="n">
        <v>32</v>
      </c>
      <c r="C2161" s="101" t="n">
        <v>100</v>
      </c>
      <c r="D2161" s="101" t="n">
        <v>68</v>
      </c>
      <c r="E2161" s="101" t="n">
        <v>168</v>
      </c>
      <c r="F2161" s="101" t="s">
        <v>289</v>
      </c>
      <c r="G2161" s="101" t="str">
        <f aca="false">E2161&amp;""&amp;F2161</f>
        <v>168Er</v>
      </c>
      <c r="H2161" s="101" t="n">
        <v>-62990.709</v>
      </c>
      <c r="I2161" s="101" t="n">
        <v>7771.31</v>
      </c>
      <c r="J2161" s="101" t="n">
        <v>7998.64</v>
      </c>
      <c r="K2161" s="101" t="n">
        <v>14207.77</v>
      </c>
      <c r="L2161" s="101" t="n">
        <v>14985.17</v>
      </c>
      <c r="M2161" s="101" t="n">
        <v>-1677.361</v>
      </c>
      <c r="N2161" s="101" t="n">
        <v>-1409.27</v>
      </c>
      <c r="O2161" s="101" t="n">
        <v>551.03</v>
      </c>
      <c r="P2161" s="101" t="n">
        <v>-10348.64</v>
      </c>
      <c r="Q2161" s="101" t="n">
        <v>-8517.97</v>
      </c>
      <c r="R2161" s="101"/>
      <c r="S2161" s="101"/>
      <c r="T2161" s="101"/>
      <c r="U2161" s="101"/>
      <c r="V2161" s="101"/>
      <c r="W2161" s="101"/>
      <c r="X2161" s="101"/>
      <c r="Y2161" s="101"/>
      <c r="Z2161" s="101"/>
      <c r="AA2161" s="101"/>
    </row>
    <row r="2162" customFormat="false" ht="15.75" hidden="false" customHeight="true" outlineLevel="0" collapsed="false">
      <c r="A2162" s="101"/>
      <c r="B2162" s="101" t="n">
        <v>30</v>
      </c>
      <c r="C2162" s="101" t="n">
        <v>99</v>
      </c>
      <c r="D2162" s="101" t="n">
        <v>69</v>
      </c>
      <c r="E2162" s="101" t="n">
        <v>168</v>
      </c>
      <c r="F2162" s="101" t="s">
        <v>290</v>
      </c>
      <c r="G2162" s="101" t="str">
        <f aca="false">E2162&amp;""&amp;F2162</f>
        <v>168Tm</v>
      </c>
      <c r="H2162" s="101" t="n">
        <v>-61313.348</v>
      </c>
      <c r="I2162" s="101" t="n">
        <v>6840.61</v>
      </c>
      <c r="J2162" s="101" t="n">
        <v>5311.6</v>
      </c>
      <c r="K2162" s="101" t="n">
        <v>15568.08</v>
      </c>
      <c r="L2162" s="101" t="n">
        <v>12820.69</v>
      </c>
      <c r="M2162" s="101" t="n">
        <v>268.091</v>
      </c>
      <c r="N2162" s="101" t="n">
        <v>-4245.96</v>
      </c>
      <c r="O2162" s="101" t="n">
        <v>1242.5</v>
      </c>
      <c r="P2162" s="101" t="n">
        <v>-6321.28</v>
      </c>
      <c r="Q2162" s="101" t="n">
        <v>-8793.76</v>
      </c>
      <c r="R2162" s="101"/>
      <c r="S2162" s="101"/>
      <c r="T2162" s="101"/>
      <c r="U2162" s="101"/>
      <c r="V2162" s="101"/>
      <c r="W2162" s="101"/>
      <c r="X2162" s="101"/>
      <c r="Y2162" s="101"/>
      <c r="Z2162" s="101"/>
      <c r="AA2162" s="101"/>
    </row>
    <row r="2163" customFormat="false" ht="15.75" hidden="false" customHeight="true" outlineLevel="0" collapsed="false">
      <c r="A2163" s="101"/>
      <c r="B2163" s="101" t="n">
        <v>28</v>
      </c>
      <c r="C2163" s="101" t="n">
        <v>98</v>
      </c>
      <c r="D2163" s="101" t="n">
        <v>70</v>
      </c>
      <c r="E2163" s="101" t="n">
        <v>168</v>
      </c>
      <c r="F2163" s="101" t="s">
        <v>291</v>
      </c>
      <c r="G2163" s="101" t="str">
        <f aca="false">E2163&amp;""&amp;F2163</f>
        <v>168Yb</v>
      </c>
      <c r="H2163" s="101" t="n">
        <v>-61581.439</v>
      </c>
      <c r="I2163" s="101" t="n">
        <v>9061.86</v>
      </c>
      <c r="J2163" s="101" t="n">
        <v>6326.36</v>
      </c>
      <c r="K2163" s="101" t="n">
        <v>16128.8</v>
      </c>
      <c r="L2163" s="101" t="n">
        <v>11233.81</v>
      </c>
      <c r="M2163" s="101" t="n">
        <v>-4514.051</v>
      </c>
      <c r="N2163" s="101" t="n">
        <v>-6220.89</v>
      </c>
      <c r="O2163" s="101" t="n">
        <v>1935.23</v>
      </c>
      <c r="P2163" s="101" t="n">
        <v>-5579.69</v>
      </c>
      <c r="Q2163" s="101" t="n">
        <v>-12151.63</v>
      </c>
      <c r="R2163" s="101"/>
      <c r="S2163" s="101"/>
      <c r="T2163" s="101"/>
      <c r="U2163" s="101"/>
      <c r="V2163" s="101"/>
      <c r="W2163" s="101"/>
      <c r="X2163" s="101"/>
      <c r="Y2163" s="101"/>
      <c r="Z2163" s="101"/>
      <c r="AA2163" s="101"/>
    </row>
    <row r="2164" customFormat="false" ht="15.75" hidden="false" customHeight="true" outlineLevel="0" collapsed="false">
      <c r="A2164" s="101"/>
      <c r="B2164" s="101" t="n">
        <v>26</v>
      </c>
      <c r="C2164" s="101" t="n">
        <v>97</v>
      </c>
      <c r="D2164" s="101" t="n">
        <v>71</v>
      </c>
      <c r="E2164" s="101" t="n">
        <v>168</v>
      </c>
      <c r="F2164" s="101" t="s">
        <v>292</v>
      </c>
      <c r="G2164" s="101" t="str">
        <f aca="false">E2164&amp;""&amp;F2164</f>
        <v>168Lu</v>
      </c>
      <c r="H2164" s="101" t="n">
        <v>-57067.388</v>
      </c>
      <c r="I2164" s="101" t="n">
        <v>7637.58</v>
      </c>
      <c r="J2164" s="101" t="n">
        <v>3765.46</v>
      </c>
      <c r="K2164" s="101" t="n">
        <v>17189.04</v>
      </c>
      <c r="L2164" s="101" t="n">
        <v>9757.43</v>
      </c>
      <c r="M2164" s="101" t="n">
        <v>-1706.837</v>
      </c>
      <c r="N2164" s="101" t="n">
        <v>-8673.48</v>
      </c>
      <c r="O2164" s="101" t="n">
        <v>2411.42</v>
      </c>
      <c r="P2164" s="101" t="n">
        <v>-1812.3</v>
      </c>
      <c r="Q2164" s="101" t="n">
        <v>-11670.95</v>
      </c>
      <c r="R2164" s="101"/>
      <c r="S2164" s="101"/>
      <c r="T2164" s="101"/>
      <c r="U2164" s="101"/>
      <c r="V2164" s="101"/>
      <c r="W2164" s="101"/>
      <c r="X2164" s="101"/>
      <c r="Y2164" s="101"/>
      <c r="Z2164" s="101"/>
      <c r="AA2164" s="101"/>
    </row>
    <row r="2165" customFormat="false" ht="15.75" hidden="false" customHeight="true" outlineLevel="0" collapsed="false">
      <c r="A2165" s="101"/>
      <c r="B2165" s="101" t="n">
        <v>24</v>
      </c>
      <c r="C2165" s="101" t="n">
        <v>96</v>
      </c>
      <c r="D2165" s="101" t="n">
        <v>72</v>
      </c>
      <c r="E2165" s="101" t="n">
        <v>168</v>
      </c>
      <c r="F2165" s="101" t="s">
        <v>293</v>
      </c>
      <c r="G2165" s="101" t="str">
        <f aca="false">E2165&amp;""&amp;F2165</f>
        <v>168Hf</v>
      </c>
      <c r="H2165" s="101" t="n">
        <v>-55360.552</v>
      </c>
      <c r="I2165" s="101" t="n">
        <v>9964.11</v>
      </c>
      <c r="J2165" s="101" t="n">
        <v>5148.4</v>
      </c>
      <c r="K2165" s="101" t="n">
        <v>17644.2</v>
      </c>
      <c r="L2165" s="101" t="n">
        <v>8343.22</v>
      </c>
      <c r="M2165" s="101" t="n">
        <v>-6966.644</v>
      </c>
      <c r="N2165" s="101" t="n">
        <v>-10467.7</v>
      </c>
      <c r="O2165" s="101" t="n">
        <v>3232.11</v>
      </c>
      <c r="P2165" s="101" t="n">
        <v>-2058.62</v>
      </c>
      <c r="Q2165" s="101" t="n">
        <v>-15080.81</v>
      </c>
      <c r="R2165" s="101"/>
      <c r="S2165" s="101"/>
      <c r="T2165" s="101"/>
      <c r="U2165" s="101"/>
      <c r="V2165" s="101"/>
      <c r="W2165" s="101"/>
      <c r="X2165" s="101"/>
      <c r="Y2165" s="101"/>
      <c r="Z2165" s="101"/>
      <c r="AA2165" s="101"/>
    </row>
    <row r="2166" customFormat="false" ht="15.75" hidden="false" customHeight="true" outlineLevel="0" collapsed="false">
      <c r="A2166" s="101"/>
      <c r="B2166" s="101" t="n">
        <v>22</v>
      </c>
      <c r="C2166" s="101" t="n">
        <v>95</v>
      </c>
      <c r="D2166" s="101" t="n">
        <v>73</v>
      </c>
      <c r="E2166" s="101" t="n">
        <v>168</v>
      </c>
      <c r="F2166" s="101" t="s">
        <v>294</v>
      </c>
      <c r="G2166" s="101" t="str">
        <f aca="false">E2166&amp;""&amp;F2166</f>
        <v>168Ta</v>
      </c>
      <c r="H2166" s="101" t="n">
        <v>-48393.908</v>
      </c>
      <c r="I2166" s="101" t="n">
        <v>8114.17</v>
      </c>
      <c r="J2166" s="101" t="n">
        <v>2215.12</v>
      </c>
      <c r="K2166" s="101" t="n">
        <v>18438.77</v>
      </c>
      <c r="L2166" s="101" t="n">
        <v>6950.87</v>
      </c>
      <c r="M2166" s="101" t="n">
        <v>-3501.055</v>
      </c>
      <c r="N2166" s="101" t="n">
        <v>-12599.02</v>
      </c>
      <c r="O2166" s="101" t="n">
        <v>3823.55</v>
      </c>
      <c r="P2166" s="101" t="n">
        <v>1818.25</v>
      </c>
      <c r="Q2166" s="101" t="n">
        <v>-14365.94</v>
      </c>
      <c r="R2166" s="101"/>
      <c r="S2166" s="101"/>
      <c r="T2166" s="101"/>
      <c r="U2166" s="101"/>
      <c r="V2166" s="101"/>
      <c r="W2166" s="101"/>
      <c r="X2166" s="101"/>
      <c r="Y2166" s="101"/>
      <c r="Z2166" s="101"/>
      <c r="AA2166" s="101"/>
    </row>
    <row r="2167" customFormat="false" ht="15.75" hidden="false" customHeight="true" outlineLevel="0" collapsed="false">
      <c r="A2167" s="101"/>
      <c r="B2167" s="101" t="n">
        <v>20</v>
      </c>
      <c r="C2167" s="101" t="n">
        <v>94</v>
      </c>
      <c r="D2167" s="101" t="n">
        <v>74</v>
      </c>
      <c r="E2167" s="101" t="n">
        <v>168</v>
      </c>
      <c r="F2167" s="101" t="s">
        <v>295</v>
      </c>
      <c r="G2167" s="101" t="str">
        <f aca="false">E2167&amp;""&amp;F2167</f>
        <v>168W</v>
      </c>
      <c r="H2167" s="101" t="n">
        <v>-44892.853</v>
      </c>
      <c r="I2167" s="101" t="n">
        <v>10864.89</v>
      </c>
      <c r="J2167" s="101" t="n">
        <v>3830.76</v>
      </c>
      <c r="K2167" s="101" t="n">
        <v>19147.33</v>
      </c>
      <c r="L2167" s="101" t="n">
        <v>5611.81</v>
      </c>
      <c r="M2167" s="101" t="n">
        <v>-9097.968</v>
      </c>
      <c r="N2167" s="101" t="n">
        <v>-14905.97</v>
      </c>
      <c r="O2167" s="101" t="n">
        <v>4500.46</v>
      </c>
      <c r="P2167" s="101" t="n">
        <v>1285.93</v>
      </c>
      <c r="Q2167" s="101" t="n">
        <v>-18122.01</v>
      </c>
      <c r="R2167" s="101"/>
      <c r="S2167" s="101"/>
      <c r="T2167" s="101"/>
      <c r="U2167" s="101"/>
      <c r="V2167" s="101"/>
      <c r="W2167" s="101"/>
      <c r="X2167" s="101"/>
      <c r="Y2167" s="101"/>
      <c r="Z2167" s="101"/>
      <c r="AA2167" s="101"/>
    </row>
    <row r="2168" customFormat="false" ht="15.75" hidden="false" customHeight="true" outlineLevel="0" collapsed="false">
      <c r="A2168" s="101"/>
      <c r="B2168" s="101" t="n">
        <v>18</v>
      </c>
      <c r="C2168" s="101" t="n">
        <v>93</v>
      </c>
      <c r="D2168" s="101" t="n">
        <v>75</v>
      </c>
      <c r="E2168" s="101" t="n">
        <v>168</v>
      </c>
      <c r="F2168" s="101" t="s">
        <v>296</v>
      </c>
      <c r="G2168" s="101" t="str">
        <f aca="false">E2168&amp;""&amp;F2168</f>
        <v>168Re</v>
      </c>
      <c r="H2168" s="101" t="n">
        <v>-35794.885</v>
      </c>
      <c r="I2168" s="101" t="n">
        <v>9024.01</v>
      </c>
      <c r="J2168" s="101" t="n">
        <v>984.57</v>
      </c>
      <c r="K2168" s="101" t="n">
        <v>20043.93</v>
      </c>
      <c r="L2168" s="101" t="n">
        <v>4275.05</v>
      </c>
      <c r="M2168" s="101" t="n">
        <v>-5807.998</v>
      </c>
      <c r="N2168" s="101" t="n">
        <v>-17078.04</v>
      </c>
      <c r="O2168" s="101" t="n">
        <v>5063</v>
      </c>
      <c r="P2168" s="101" t="n">
        <v>5267.2</v>
      </c>
      <c r="Q2168" s="101" t="n">
        <v>-17364.05</v>
      </c>
      <c r="R2168" s="101"/>
      <c r="S2168" s="101"/>
      <c r="T2168" s="101"/>
      <c r="U2168" s="101"/>
      <c r="V2168" s="101"/>
      <c r="W2168" s="101"/>
      <c r="X2168" s="101"/>
      <c r="Y2168" s="101"/>
      <c r="Z2168" s="101"/>
      <c r="AA2168" s="101"/>
    </row>
    <row r="2169" customFormat="false" ht="15.75" hidden="false" customHeight="true" outlineLevel="0" collapsed="false">
      <c r="A2169" s="101"/>
      <c r="B2169" s="101" t="n">
        <v>16</v>
      </c>
      <c r="C2169" s="101" t="n">
        <v>92</v>
      </c>
      <c r="D2169" s="101" t="n">
        <v>76</v>
      </c>
      <c r="E2169" s="101" t="n">
        <v>168</v>
      </c>
      <c r="F2169" s="101" t="s">
        <v>297</v>
      </c>
      <c r="G2169" s="101" t="str">
        <f aca="false">E2169&amp;""&amp;F2169</f>
        <v>168Os</v>
      </c>
      <c r="H2169" s="101" t="n">
        <v>-29986.887</v>
      </c>
      <c r="I2169" s="101" t="n">
        <v>11556.05</v>
      </c>
      <c r="J2169" s="101" t="n">
        <v>2433.01</v>
      </c>
      <c r="K2169" s="101" t="n">
        <v>20692.73</v>
      </c>
      <c r="L2169" s="101" t="n">
        <v>2676.67</v>
      </c>
      <c r="M2169" s="101" t="n">
        <v>-11270.045</v>
      </c>
      <c r="N2169" s="101" t="n">
        <v>-18928.81</v>
      </c>
      <c r="O2169" s="101" t="n">
        <v>5816.08</v>
      </c>
      <c r="P2169" s="101" t="n">
        <v>4823.42</v>
      </c>
      <c r="Q2169" s="101" t="n">
        <v>-20980.49</v>
      </c>
      <c r="R2169" s="101"/>
      <c r="S2169" s="101"/>
      <c r="T2169" s="101"/>
      <c r="U2169" s="101"/>
      <c r="V2169" s="101"/>
      <c r="W2169" s="101"/>
      <c r="X2169" s="101"/>
      <c r="Y2169" s="101"/>
      <c r="Z2169" s="101"/>
      <c r="AA2169" s="101"/>
    </row>
    <row r="2170" customFormat="false" ht="15.75" hidden="false" customHeight="true" outlineLevel="0" collapsed="false">
      <c r="A2170" s="101"/>
      <c r="B2170" s="101" t="n">
        <v>14</v>
      </c>
      <c r="C2170" s="101" t="n">
        <v>91</v>
      </c>
      <c r="D2170" s="101" t="n">
        <v>77</v>
      </c>
      <c r="E2170" s="101" t="n">
        <v>168</v>
      </c>
      <c r="F2170" s="101" t="s">
        <v>298</v>
      </c>
      <c r="G2170" s="101" t="str">
        <f aca="false">E2170&amp;""&amp;F2170</f>
        <v>168Ir</v>
      </c>
      <c r="H2170" s="101" t="n">
        <v>-18716.842</v>
      </c>
      <c r="I2170" s="101" t="n">
        <v>9710.44</v>
      </c>
      <c r="J2170" s="101" t="n">
        <v>-496.34</v>
      </c>
      <c r="K2170" s="101" t="n">
        <v>21505.01</v>
      </c>
      <c r="L2170" s="101" t="n">
        <v>1401.19</v>
      </c>
      <c r="M2170" s="101" t="n">
        <v>-7658.765</v>
      </c>
      <c r="N2170" s="101"/>
      <c r="O2170" s="101" t="n">
        <v>6381.22</v>
      </c>
      <c r="P2170" s="101" t="n">
        <v>8837.01</v>
      </c>
      <c r="Q2170" s="101" t="n">
        <v>-19983.01</v>
      </c>
      <c r="R2170" s="101"/>
      <c r="S2170" s="101"/>
      <c r="T2170" s="101"/>
      <c r="U2170" s="101"/>
      <c r="V2170" s="101"/>
      <c r="W2170" s="101"/>
      <c r="X2170" s="101"/>
      <c r="Y2170" s="101"/>
      <c r="Z2170" s="101"/>
      <c r="AA2170" s="101"/>
    </row>
    <row r="2171" customFormat="false" ht="15.75" hidden="false" customHeight="true" outlineLevel="0" collapsed="false">
      <c r="A2171" s="101"/>
      <c r="B2171" s="101" t="n">
        <v>12</v>
      </c>
      <c r="C2171" s="101" t="n">
        <v>90</v>
      </c>
      <c r="D2171" s="101" t="n">
        <v>78</v>
      </c>
      <c r="E2171" s="101" t="n">
        <v>168</v>
      </c>
      <c r="F2171" s="101" t="s">
        <v>299</v>
      </c>
      <c r="G2171" s="101" t="str">
        <f aca="false">E2171&amp;""&amp;F2171</f>
        <v>168Pt</v>
      </c>
      <c r="H2171" s="101" t="n">
        <v>-11058.077</v>
      </c>
      <c r="I2171" s="101" t="n">
        <v>12324.01</v>
      </c>
      <c r="J2171" s="101" t="n">
        <v>1269.33</v>
      </c>
      <c r="K2171" s="101" t="n">
        <v>22409.01</v>
      </c>
      <c r="L2171" s="101" t="n">
        <v>199.22</v>
      </c>
      <c r="M2171" s="101"/>
      <c r="N2171" s="101"/>
      <c r="O2171" s="101" t="n">
        <v>6989.65</v>
      </c>
      <c r="P2171" s="101" t="n">
        <v>8155.1</v>
      </c>
      <c r="Q2171" s="101"/>
      <c r="R2171" s="101"/>
      <c r="S2171" s="101"/>
      <c r="T2171" s="101"/>
      <c r="U2171" s="101"/>
      <c r="V2171" s="101"/>
      <c r="W2171" s="101"/>
      <c r="X2171" s="101"/>
      <c r="Y2171" s="101"/>
      <c r="Z2171" s="101"/>
      <c r="AA2171" s="101"/>
    </row>
    <row r="2172" customFormat="false" ht="15.75" hidden="false" customHeight="true" outlineLevel="0" collapsed="false">
      <c r="A2172" s="101"/>
      <c r="B2172" s="101" t="n">
        <v>41</v>
      </c>
      <c r="C2172" s="101" t="n">
        <v>105</v>
      </c>
      <c r="D2172" s="101" t="n">
        <v>64</v>
      </c>
      <c r="E2172" s="101" t="n">
        <v>169</v>
      </c>
      <c r="F2172" s="101" t="s">
        <v>285</v>
      </c>
      <c r="G2172" s="101" t="str">
        <f aca="false">E2172&amp;""&amp;F2172</f>
        <v>169Gd</v>
      </c>
      <c r="H2172" s="101" t="n">
        <v>-44153.01</v>
      </c>
      <c r="I2172" s="101" t="n">
        <v>3861.01</v>
      </c>
      <c r="J2172" s="101"/>
      <c r="K2172" s="101" t="n">
        <v>9482.01</v>
      </c>
      <c r="L2172" s="101"/>
      <c r="M2172" s="101" t="n">
        <v>6176.01</v>
      </c>
      <c r="N2172" s="101" t="n">
        <v>11445.01</v>
      </c>
      <c r="O2172" s="101" t="n">
        <v>-2770.01</v>
      </c>
      <c r="P2172" s="101"/>
      <c r="Q2172" s="101" t="n">
        <v>498.01</v>
      </c>
      <c r="R2172" s="101"/>
      <c r="S2172" s="101"/>
      <c r="T2172" s="101"/>
      <c r="U2172" s="101"/>
      <c r="V2172" s="101"/>
      <c r="W2172" s="101"/>
      <c r="X2172" s="101"/>
      <c r="Y2172" s="101"/>
      <c r="Z2172" s="101"/>
      <c r="AA2172" s="101"/>
    </row>
    <row r="2173" customFormat="false" ht="15.75" hidden="false" customHeight="true" outlineLevel="0" collapsed="false">
      <c r="A2173" s="101"/>
      <c r="B2173" s="101" t="n">
        <v>39</v>
      </c>
      <c r="C2173" s="101" t="n">
        <v>104</v>
      </c>
      <c r="D2173" s="101" t="n">
        <v>65</v>
      </c>
      <c r="E2173" s="101" t="n">
        <v>169</v>
      </c>
      <c r="F2173" s="101" t="s">
        <v>286</v>
      </c>
      <c r="G2173" s="101" t="str">
        <f aca="false">E2173&amp;""&amp;F2173</f>
        <v>169Tb</v>
      </c>
      <c r="H2173" s="101" t="n">
        <v>-50329.01</v>
      </c>
      <c r="I2173" s="101" t="n">
        <v>5677.01</v>
      </c>
      <c r="J2173" s="101" t="n">
        <v>9254.01</v>
      </c>
      <c r="K2173" s="101" t="n">
        <v>10544.01</v>
      </c>
      <c r="L2173" s="101" t="n">
        <v>21024.01</v>
      </c>
      <c r="M2173" s="101" t="n">
        <v>5269.01</v>
      </c>
      <c r="N2173" s="101" t="n">
        <v>8469.01</v>
      </c>
      <c r="O2173" s="101" t="n">
        <v>-2068.01</v>
      </c>
      <c r="P2173" s="101"/>
      <c r="Q2173" s="101" t="n">
        <v>160.01</v>
      </c>
      <c r="R2173" s="101"/>
      <c r="S2173" s="101"/>
      <c r="T2173" s="101"/>
      <c r="U2173" s="101"/>
      <c r="V2173" s="101"/>
      <c r="W2173" s="101"/>
      <c r="X2173" s="101"/>
      <c r="Y2173" s="101"/>
      <c r="Z2173" s="101"/>
      <c r="AA2173" s="101"/>
    </row>
    <row r="2174" customFormat="false" ht="15.75" hidden="false" customHeight="true" outlineLevel="0" collapsed="false">
      <c r="A2174" s="101"/>
      <c r="B2174" s="101" t="n">
        <v>37</v>
      </c>
      <c r="C2174" s="101" t="n">
        <v>103</v>
      </c>
      <c r="D2174" s="101" t="n">
        <v>66</v>
      </c>
      <c r="E2174" s="101" t="n">
        <v>169</v>
      </c>
      <c r="F2174" s="101" t="s">
        <v>287</v>
      </c>
      <c r="G2174" s="101" t="str">
        <f aca="false">E2174&amp;""&amp;F2174</f>
        <v>169Dy</v>
      </c>
      <c r="H2174" s="101" t="n">
        <v>-55597.587</v>
      </c>
      <c r="I2174" s="101" t="n">
        <v>5108.93</v>
      </c>
      <c r="J2174" s="101" t="n">
        <v>10164.01</v>
      </c>
      <c r="K2174" s="101" t="n">
        <v>11809.18</v>
      </c>
      <c r="L2174" s="101" t="n">
        <v>19363.01</v>
      </c>
      <c r="M2174" s="101" t="n">
        <v>3200</v>
      </c>
      <c r="N2174" s="101" t="n">
        <v>5325.05</v>
      </c>
      <c r="O2174" s="101" t="n">
        <v>-1537.01</v>
      </c>
      <c r="P2174" s="101" t="n">
        <v>-14523.01</v>
      </c>
      <c r="Q2174" s="101" t="n">
        <v>-3608.2</v>
      </c>
      <c r="R2174" s="101"/>
      <c r="S2174" s="101"/>
      <c r="T2174" s="101"/>
      <c r="U2174" s="101"/>
      <c r="V2174" s="101"/>
      <c r="W2174" s="101"/>
      <c r="X2174" s="101"/>
      <c r="Y2174" s="101"/>
      <c r="Z2174" s="101"/>
      <c r="AA2174" s="101"/>
    </row>
    <row r="2175" customFormat="false" ht="15.75" hidden="false" customHeight="true" outlineLevel="0" collapsed="false">
      <c r="A2175" s="101"/>
      <c r="B2175" s="101" t="n">
        <v>35</v>
      </c>
      <c r="C2175" s="101" t="n">
        <v>102</v>
      </c>
      <c r="D2175" s="101" t="n">
        <v>67</v>
      </c>
      <c r="E2175" s="101" t="n">
        <v>169</v>
      </c>
      <c r="F2175" s="101" t="s">
        <v>288</v>
      </c>
      <c r="G2175" s="101" t="str">
        <f aca="false">E2175&amp;""&amp;F2175</f>
        <v>169Ho</v>
      </c>
      <c r="H2175" s="101" t="n">
        <v>-58797.587</v>
      </c>
      <c r="I2175" s="101" t="n">
        <v>6808.2</v>
      </c>
      <c r="J2175" s="101" t="n">
        <v>7526.58</v>
      </c>
      <c r="K2175" s="101" t="n">
        <v>12659.18</v>
      </c>
      <c r="L2175" s="101" t="n">
        <v>17449.01</v>
      </c>
      <c r="M2175" s="101" t="n">
        <v>2125.054</v>
      </c>
      <c r="N2175" s="101" t="n">
        <v>2478.05</v>
      </c>
      <c r="O2175" s="101" t="n">
        <v>-657.01</v>
      </c>
      <c r="P2175" s="101" t="n">
        <v>-13364.01</v>
      </c>
      <c r="Q2175" s="101" t="n">
        <v>-3878.2</v>
      </c>
      <c r="R2175" s="101"/>
      <c r="S2175" s="101"/>
      <c r="T2175" s="101"/>
      <c r="U2175" s="101"/>
      <c r="V2175" s="101"/>
      <c r="W2175" s="101"/>
      <c r="X2175" s="101"/>
      <c r="Y2175" s="101"/>
      <c r="Z2175" s="101"/>
      <c r="AA2175" s="101"/>
    </row>
    <row r="2176" customFormat="false" ht="15.75" hidden="false" customHeight="true" outlineLevel="0" collapsed="false">
      <c r="A2176" s="101"/>
      <c r="B2176" s="101" t="n">
        <v>33</v>
      </c>
      <c r="C2176" s="101" t="n">
        <v>101</v>
      </c>
      <c r="D2176" s="101" t="n">
        <v>68</v>
      </c>
      <c r="E2176" s="101" t="n">
        <v>169</v>
      </c>
      <c r="F2176" s="101" t="s">
        <v>289</v>
      </c>
      <c r="G2176" s="101" t="str">
        <f aca="false">E2176&amp;""&amp;F2176</f>
        <v>169Er</v>
      </c>
      <c r="H2176" s="101" t="n">
        <v>-60922.642</v>
      </c>
      <c r="I2176" s="101" t="n">
        <v>6003.25</v>
      </c>
      <c r="J2176" s="101" t="n">
        <v>8150.9</v>
      </c>
      <c r="K2176" s="101" t="n">
        <v>13774.56</v>
      </c>
      <c r="L2176" s="101" t="n">
        <v>15569.54</v>
      </c>
      <c r="M2176" s="101" t="n">
        <v>352.999</v>
      </c>
      <c r="N2176" s="101" t="n">
        <v>-545.54</v>
      </c>
      <c r="O2176" s="101" t="n">
        <v>263.74</v>
      </c>
      <c r="P2176" s="101" t="n">
        <v>-9651.63</v>
      </c>
      <c r="Q2176" s="101" t="n">
        <v>-7680.61</v>
      </c>
      <c r="R2176" s="101"/>
      <c r="S2176" s="101"/>
      <c r="T2176" s="101"/>
      <c r="U2176" s="101"/>
      <c r="V2176" s="101"/>
      <c r="W2176" s="101"/>
      <c r="X2176" s="101"/>
      <c r="Y2176" s="101"/>
      <c r="Z2176" s="101"/>
      <c r="AA2176" s="101"/>
    </row>
    <row r="2177" customFormat="false" ht="15.75" hidden="false" customHeight="true" outlineLevel="0" collapsed="false">
      <c r="A2177" s="101"/>
      <c r="B2177" s="101" t="n">
        <v>31</v>
      </c>
      <c r="C2177" s="101" t="n">
        <v>100</v>
      </c>
      <c r="D2177" s="101" t="n">
        <v>69</v>
      </c>
      <c r="E2177" s="101" t="n">
        <v>169</v>
      </c>
      <c r="F2177" s="101" t="s">
        <v>290</v>
      </c>
      <c r="G2177" s="101" t="str">
        <f aca="false">E2177&amp;""&amp;F2177</f>
        <v>169Tm</v>
      </c>
      <c r="H2177" s="101" t="n">
        <v>-61275.641</v>
      </c>
      <c r="I2177" s="101" t="n">
        <v>8033.61</v>
      </c>
      <c r="J2177" s="101" t="n">
        <v>5573.9</v>
      </c>
      <c r="K2177" s="101" t="n">
        <v>14874.22</v>
      </c>
      <c r="L2177" s="101" t="n">
        <v>13572.54</v>
      </c>
      <c r="M2177" s="101" t="n">
        <v>-898.54</v>
      </c>
      <c r="N2177" s="101" t="n">
        <v>-3191.54</v>
      </c>
      <c r="O2177" s="101" t="n">
        <v>1197.72</v>
      </c>
      <c r="P2177" s="101" t="n">
        <v>-8503.9</v>
      </c>
      <c r="Q2177" s="101" t="n">
        <v>-7765.52</v>
      </c>
      <c r="R2177" s="101"/>
      <c r="S2177" s="101"/>
      <c r="T2177" s="101"/>
      <c r="U2177" s="101"/>
      <c r="V2177" s="101"/>
      <c r="W2177" s="101"/>
      <c r="X2177" s="101"/>
      <c r="Y2177" s="101"/>
      <c r="Z2177" s="101"/>
      <c r="AA2177" s="101"/>
    </row>
    <row r="2178" customFormat="false" ht="15.75" hidden="false" customHeight="true" outlineLevel="0" collapsed="false">
      <c r="A2178" s="101"/>
      <c r="B2178" s="101" t="n">
        <v>29</v>
      </c>
      <c r="C2178" s="101" t="n">
        <v>99</v>
      </c>
      <c r="D2178" s="101" t="n">
        <v>70</v>
      </c>
      <c r="E2178" s="101" t="n">
        <v>169</v>
      </c>
      <c r="F2178" s="101" t="s">
        <v>291</v>
      </c>
      <c r="G2178" s="101" t="str">
        <f aca="false">E2178&amp;""&amp;F2178</f>
        <v>169Yb</v>
      </c>
      <c r="H2178" s="101" t="n">
        <v>-60377.101</v>
      </c>
      <c r="I2178" s="101" t="n">
        <v>6866.98</v>
      </c>
      <c r="J2178" s="101" t="n">
        <v>6352.72</v>
      </c>
      <c r="K2178" s="101" t="n">
        <v>15928.83</v>
      </c>
      <c r="L2178" s="101" t="n">
        <v>11664.33</v>
      </c>
      <c r="M2178" s="101" t="n">
        <v>-2293</v>
      </c>
      <c r="N2178" s="101" t="n">
        <v>-5660.21</v>
      </c>
      <c r="O2178" s="101" t="n">
        <v>1718.38</v>
      </c>
      <c r="P2178" s="101" t="n">
        <v>-4675.36</v>
      </c>
      <c r="Q2178" s="101" t="n">
        <v>-11381.03</v>
      </c>
      <c r="R2178" s="101"/>
      <c r="S2178" s="101"/>
      <c r="T2178" s="101"/>
      <c r="U2178" s="101"/>
      <c r="V2178" s="101"/>
      <c r="W2178" s="101"/>
      <c r="X2178" s="101"/>
      <c r="Y2178" s="101"/>
      <c r="Z2178" s="101"/>
      <c r="AA2178" s="101"/>
    </row>
    <row r="2179" customFormat="false" ht="15.75" hidden="false" customHeight="true" outlineLevel="0" collapsed="false">
      <c r="A2179" s="101"/>
      <c r="B2179" s="101" t="n">
        <v>27</v>
      </c>
      <c r="C2179" s="101" t="n">
        <v>98</v>
      </c>
      <c r="D2179" s="101" t="n">
        <v>71</v>
      </c>
      <c r="E2179" s="101" t="n">
        <v>169</v>
      </c>
      <c r="F2179" s="101" t="s">
        <v>292</v>
      </c>
      <c r="G2179" s="101" t="str">
        <f aca="false">E2179&amp;""&amp;F2179</f>
        <v>169Lu</v>
      </c>
      <c r="H2179" s="101" t="n">
        <v>-58084.101</v>
      </c>
      <c r="I2179" s="101" t="n">
        <v>9088.03</v>
      </c>
      <c r="J2179" s="101" t="n">
        <v>3791.63</v>
      </c>
      <c r="K2179" s="101" t="n">
        <v>16725.61</v>
      </c>
      <c r="L2179" s="101" t="n">
        <v>10117.99</v>
      </c>
      <c r="M2179" s="101" t="n">
        <v>-3367.211</v>
      </c>
      <c r="N2179" s="101" t="n">
        <v>-7793.67</v>
      </c>
      <c r="O2179" s="101" t="n">
        <v>2419.79</v>
      </c>
      <c r="P2179" s="101" t="n">
        <v>-4059.72</v>
      </c>
      <c r="Q2179" s="101" t="n">
        <v>-10794.87</v>
      </c>
      <c r="R2179" s="101"/>
      <c r="S2179" s="101"/>
      <c r="T2179" s="101"/>
      <c r="U2179" s="101"/>
      <c r="V2179" s="101"/>
      <c r="W2179" s="101"/>
      <c r="X2179" s="101"/>
      <c r="Y2179" s="101"/>
      <c r="Z2179" s="101"/>
      <c r="AA2179" s="101"/>
    </row>
    <row r="2180" customFormat="false" ht="15.75" hidden="false" customHeight="true" outlineLevel="0" collapsed="false">
      <c r="A2180" s="101"/>
      <c r="B2180" s="101" t="n">
        <v>25</v>
      </c>
      <c r="C2180" s="101" t="n">
        <v>97</v>
      </c>
      <c r="D2180" s="101" t="n">
        <v>72</v>
      </c>
      <c r="E2180" s="101" t="n">
        <v>169</v>
      </c>
      <c r="F2180" s="101" t="s">
        <v>293</v>
      </c>
      <c r="G2180" s="101" t="str">
        <f aca="false">E2180&amp;""&amp;F2180</f>
        <v>169Hf</v>
      </c>
      <c r="H2180" s="101" t="n">
        <v>-54716.889</v>
      </c>
      <c r="I2180" s="101" t="n">
        <v>7427.65</v>
      </c>
      <c r="J2180" s="101" t="n">
        <v>4938.47</v>
      </c>
      <c r="K2180" s="101" t="n">
        <v>17391.77</v>
      </c>
      <c r="L2180" s="101" t="n">
        <v>8703.93</v>
      </c>
      <c r="M2180" s="101" t="n">
        <v>-4426.459</v>
      </c>
      <c r="N2180" s="101" t="n">
        <v>-9799.17</v>
      </c>
      <c r="O2180" s="101" t="n">
        <v>3153.58</v>
      </c>
      <c r="P2180" s="101" t="n">
        <v>-424.42</v>
      </c>
      <c r="Q2180" s="101" t="n">
        <v>-14394.3</v>
      </c>
      <c r="R2180" s="101"/>
      <c r="S2180" s="101"/>
      <c r="T2180" s="101"/>
      <c r="U2180" s="101"/>
      <c r="V2180" s="101"/>
      <c r="W2180" s="101"/>
      <c r="X2180" s="101"/>
      <c r="Y2180" s="101"/>
      <c r="Z2180" s="101"/>
      <c r="AA2180" s="101"/>
    </row>
    <row r="2181" customFormat="false" ht="15.75" hidden="false" customHeight="true" outlineLevel="0" collapsed="false">
      <c r="A2181" s="101"/>
      <c r="B2181" s="101" t="n">
        <v>23</v>
      </c>
      <c r="C2181" s="101" t="n">
        <v>96</v>
      </c>
      <c r="D2181" s="101" t="n">
        <v>73</v>
      </c>
      <c r="E2181" s="101" t="n">
        <v>169</v>
      </c>
      <c r="F2181" s="101" t="s">
        <v>294</v>
      </c>
      <c r="G2181" s="101" t="str">
        <f aca="false">E2181&amp;""&amp;F2181</f>
        <v>169Ta</v>
      </c>
      <c r="H2181" s="101" t="n">
        <v>-50290.43</v>
      </c>
      <c r="I2181" s="101" t="n">
        <v>9967.84</v>
      </c>
      <c r="J2181" s="101" t="n">
        <v>2218.85</v>
      </c>
      <c r="K2181" s="101" t="n">
        <v>18082</v>
      </c>
      <c r="L2181" s="101" t="n">
        <v>7367.25</v>
      </c>
      <c r="M2181" s="101" t="n">
        <v>-5372.713</v>
      </c>
      <c r="N2181" s="101" t="n">
        <v>-11881.26</v>
      </c>
      <c r="O2181" s="101" t="n">
        <v>3726.9</v>
      </c>
      <c r="P2181" s="101" t="n">
        <v>-512.01</v>
      </c>
      <c r="Q2181" s="101" t="n">
        <v>-13468.89</v>
      </c>
      <c r="R2181" s="101"/>
      <c r="S2181" s="101"/>
      <c r="T2181" s="101"/>
      <c r="U2181" s="101"/>
      <c r="V2181" s="101"/>
      <c r="W2181" s="101"/>
      <c r="X2181" s="101"/>
      <c r="Y2181" s="101"/>
      <c r="Z2181" s="101"/>
      <c r="AA2181" s="101"/>
    </row>
    <row r="2182" customFormat="false" ht="15.75" hidden="false" customHeight="true" outlineLevel="0" collapsed="false">
      <c r="A2182" s="101"/>
      <c r="B2182" s="101" t="n">
        <v>21</v>
      </c>
      <c r="C2182" s="101" t="n">
        <v>95</v>
      </c>
      <c r="D2182" s="101" t="n">
        <v>74</v>
      </c>
      <c r="E2182" s="101" t="n">
        <v>169</v>
      </c>
      <c r="F2182" s="101" t="s">
        <v>295</v>
      </c>
      <c r="G2182" s="101" t="str">
        <f aca="false">E2182&amp;""&amp;F2182</f>
        <v>169W</v>
      </c>
      <c r="H2182" s="101" t="n">
        <v>-44917.716</v>
      </c>
      <c r="I2182" s="101" t="n">
        <v>8096.18</v>
      </c>
      <c r="J2182" s="101" t="n">
        <v>3812.78</v>
      </c>
      <c r="K2182" s="101" t="n">
        <v>18961.07</v>
      </c>
      <c r="L2182" s="101" t="n">
        <v>6027.9</v>
      </c>
      <c r="M2182" s="101" t="n">
        <v>-6508.552</v>
      </c>
      <c r="N2182" s="101" t="n">
        <v>-14194.79</v>
      </c>
      <c r="O2182" s="101" t="n">
        <v>4292.87</v>
      </c>
      <c r="P2182" s="101" t="n">
        <v>3153.86</v>
      </c>
      <c r="Q2182" s="101" t="n">
        <v>-17194.15</v>
      </c>
      <c r="R2182" s="101"/>
      <c r="S2182" s="101"/>
      <c r="T2182" s="101"/>
      <c r="U2182" s="101"/>
      <c r="V2182" s="101"/>
      <c r="W2182" s="101"/>
      <c r="X2182" s="101"/>
      <c r="Y2182" s="101"/>
      <c r="Z2182" s="101"/>
      <c r="AA2182" s="101"/>
    </row>
    <row r="2183" customFormat="false" ht="15.75" hidden="false" customHeight="true" outlineLevel="0" collapsed="false">
      <c r="A2183" s="101"/>
      <c r="B2183" s="101" t="n">
        <v>19</v>
      </c>
      <c r="C2183" s="101" t="n">
        <v>94</v>
      </c>
      <c r="D2183" s="101" t="n">
        <v>75</v>
      </c>
      <c r="E2183" s="101" t="n">
        <v>169</v>
      </c>
      <c r="F2183" s="101" t="s">
        <v>296</v>
      </c>
      <c r="G2183" s="101" t="str">
        <f aca="false">E2183&amp;""&amp;F2183</f>
        <v>169Re</v>
      </c>
      <c r="H2183" s="101" t="n">
        <v>-38409.165</v>
      </c>
      <c r="I2183" s="101" t="n">
        <v>10685.6</v>
      </c>
      <c r="J2183" s="101" t="n">
        <v>805.28</v>
      </c>
      <c r="K2183" s="101" t="n">
        <v>19709.01</v>
      </c>
      <c r="L2183" s="101" t="n">
        <v>4636.05</v>
      </c>
      <c r="M2183" s="101" t="n">
        <v>-7686.234</v>
      </c>
      <c r="N2183" s="101" t="n">
        <v>-16331.35</v>
      </c>
      <c r="O2183" s="101" t="n">
        <v>5013.52</v>
      </c>
      <c r="P2183" s="101" t="n">
        <v>2695.77</v>
      </c>
      <c r="Q2183" s="101" t="n">
        <v>-16493.6</v>
      </c>
      <c r="R2183" s="101"/>
      <c r="S2183" s="101"/>
      <c r="T2183" s="101"/>
      <c r="U2183" s="101"/>
      <c r="V2183" s="101"/>
      <c r="W2183" s="101"/>
      <c r="X2183" s="101"/>
      <c r="Y2183" s="101"/>
      <c r="Z2183" s="101"/>
      <c r="AA2183" s="101"/>
    </row>
    <row r="2184" customFormat="false" ht="15.75" hidden="false" customHeight="true" outlineLevel="0" collapsed="false">
      <c r="A2184" s="101"/>
      <c r="B2184" s="101" t="n">
        <v>17</v>
      </c>
      <c r="C2184" s="101" t="n">
        <v>93</v>
      </c>
      <c r="D2184" s="101" t="n">
        <v>76</v>
      </c>
      <c r="E2184" s="101" t="n">
        <v>169</v>
      </c>
      <c r="F2184" s="101" t="s">
        <v>297</v>
      </c>
      <c r="G2184" s="101" t="str">
        <f aca="false">E2184&amp;""&amp;F2184</f>
        <v>169Os</v>
      </c>
      <c r="H2184" s="101" t="n">
        <v>-30722.931</v>
      </c>
      <c r="I2184" s="101" t="n">
        <v>8807.36</v>
      </c>
      <c r="J2184" s="101" t="n">
        <v>2217.02</v>
      </c>
      <c r="K2184" s="101" t="n">
        <v>20363.41</v>
      </c>
      <c r="L2184" s="101" t="n">
        <v>3201.59</v>
      </c>
      <c r="M2184" s="101" t="n">
        <v>-8645.115</v>
      </c>
      <c r="N2184" s="101" t="n">
        <v>-18210.01</v>
      </c>
      <c r="O2184" s="101" t="n">
        <v>5713.35</v>
      </c>
      <c r="P2184" s="101" t="n">
        <v>6880.95</v>
      </c>
      <c r="Q2184" s="101" t="n">
        <v>-20077.41</v>
      </c>
      <c r="R2184" s="101"/>
      <c r="S2184" s="101"/>
      <c r="T2184" s="101"/>
      <c r="U2184" s="101"/>
      <c r="V2184" s="101"/>
      <c r="W2184" s="101"/>
      <c r="X2184" s="101"/>
      <c r="Y2184" s="101"/>
      <c r="Z2184" s="101"/>
      <c r="AA2184" s="101"/>
    </row>
    <row r="2185" customFormat="false" ht="15.75" hidden="false" customHeight="true" outlineLevel="0" collapsed="false">
      <c r="A2185" s="101"/>
      <c r="B2185" s="101" t="n">
        <v>15</v>
      </c>
      <c r="C2185" s="101" t="n">
        <v>92</v>
      </c>
      <c r="D2185" s="101" t="n">
        <v>77</v>
      </c>
      <c r="E2185" s="101" t="n">
        <v>169</v>
      </c>
      <c r="F2185" s="101" t="s">
        <v>298</v>
      </c>
      <c r="G2185" s="101" t="str">
        <f aca="false">E2185&amp;""&amp;F2185</f>
        <v>169Ir</v>
      </c>
      <c r="H2185" s="101" t="n">
        <v>-22077.816</v>
      </c>
      <c r="I2185" s="101" t="n">
        <v>11432.29</v>
      </c>
      <c r="J2185" s="101" t="n">
        <v>-620.1</v>
      </c>
      <c r="K2185" s="101" t="n">
        <v>21142.73</v>
      </c>
      <c r="L2185" s="101" t="n">
        <v>1813.01</v>
      </c>
      <c r="M2185" s="101" t="n">
        <v>-9565.01</v>
      </c>
      <c r="N2185" s="101" t="n">
        <v>-20289.01</v>
      </c>
      <c r="O2185" s="101" t="n">
        <v>6140.94</v>
      </c>
      <c r="P2185" s="101" t="n">
        <v>6428.1</v>
      </c>
      <c r="Q2185" s="101" t="n">
        <v>-19091.06</v>
      </c>
      <c r="R2185" s="101"/>
      <c r="S2185" s="101"/>
      <c r="T2185" s="101"/>
      <c r="U2185" s="101"/>
      <c r="V2185" s="101"/>
      <c r="W2185" s="101"/>
      <c r="X2185" s="101"/>
      <c r="Y2185" s="101"/>
      <c r="Z2185" s="101"/>
      <c r="AA2185" s="101"/>
    </row>
    <row r="2186" customFormat="false" ht="15.75" hidden="false" customHeight="true" outlineLevel="0" collapsed="false">
      <c r="A2186" s="101"/>
      <c r="B2186" s="101" t="n">
        <v>13</v>
      </c>
      <c r="C2186" s="101" t="n">
        <v>91</v>
      </c>
      <c r="D2186" s="101" t="n">
        <v>78</v>
      </c>
      <c r="E2186" s="101" t="n">
        <v>169</v>
      </c>
      <c r="F2186" s="101" t="s">
        <v>299</v>
      </c>
      <c r="G2186" s="101" t="str">
        <f aca="false">E2186&amp;""&amp;F2186</f>
        <v>169Pt</v>
      </c>
      <c r="H2186" s="101" t="n">
        <v>-12513.01</v>
      </c>
      <c r="I2186" s="101" t="n">
        <v>9526.01</v>
      </c>
      <c r="J2186" s="101" t="n">
        <v>1085.01</v>
      </c>
      <c r="K2186" s="101" t="n">
        <v>21850.01</v>
      </c>
      <c r="L2186" s="101" t="n">
        <v>588.01</v>
      </c>
      <c r="M2186" s="101" t="n">
        <v>-10724.01</v>
      </c>
      <c r="N2186" s="101"/>
      <c r="O2186" s="101" t="n">
        <v>6857.53</v>
      </c>
      <c r="P2186" s="101" t="n">
        <v>10185.01</v>
      </c>
      <c r="Q2186" s="101"/>
      <c r="R2186" s="101"/>
      <c r="S2186" s="101"/>
      <c r="T2186" s="101"/>
      <c r="U2186" s="101"/>
      <c r="V2186" s="101"/>
      <c r="W2186" s="101"/>
      <c r="X2186" s="101"/>
      <c r="Y2186" s="101"/>
      <c r="Z2186" s="101"/>
      <c r="AA2186" s="101"/>
    </row>
    <row r="2187" customFormat="false" ht="15.75" hidden="false" customHeight="true" outlineLevel="0" collapsed="false">
      <c r="A2187" s="101"/>
      <c r="B2187" s="101" t="n">
        <v>11</v>
      </c>
      <c r="C2187" s="101" t="n">
        <v>90</v>
      </c>
      <c r="D2187" s="101" t="n">
        <v>79</v>
      </c>
      <c r="E2187" s="101" t="n">
        <v>169</v>
      </c>
      <c r="F2187" s="101" t="s">
        <v>300</v>
      </c>
      <c r="G2187" s="101" t="str">
        <f aca="false">E2187&amp;""&amp;F2187</f>
        <v>169Au</v>
      </c>
      <c r="H2187" s="101" t="n">
        <v>-1788.01</v>
      </c>
      <c r="I2187" s="101"/>
      <c r="J2187" s="101" t="n">
        <v>-1981.01</v>
      </c>
      <c r="K2187" s="101"/>
      <c r="L2187" s="101" t="n">
        <v>-711.01</v>
      </c>
      <c r="M2187" s="101"/>
      <c r="N2187" s="101"/>
      <c r="O2187" s="101" t="n">
        <v>7430.01</v>
      </c>
      <c r="P2187" s="101" t="n">
        <v>9639.01</v>
      </c>
      <c r="Q2187" s="101"/>
      <c r="R2187" s="101"/>
      <c r="S2187" s="101"/>
      <c r="T2187" s="101"/>
      <c r="U2187" s="101"/>
      <c r="V2187" s="101"/>
      <c r="W2187" s="101"/>
      <c r="X2187" s="101"/>
      <c r="Y2187" s="101"/>
      <c r="Z2187" s="101"/>
      <c r="AA2187" s="101"/>
    </row>
    <row r="2188" customFormat="false" ht="15.75" hidden="false" customHeight="true" outlineLevel="0" collapsed="false">
      <c r="A2188" s="101"/>
      <c r="B2188" s="101" t="n">
        <v>40</v>
      </c>
      <c r="C2188" s="101" t="n">
        <v>105</v>
      </c>
      <c r="D2188" s="101" t="n">
        <v>65</v>
      </c>
      <c r="E2188" s="101" t="n">
        <v>170</v>
      </c>
      <c r="F2188" s="101" t="s">
        <v>286</v>
      </c>
      <c r="G2188" s="101" t="str">
        <f aca="false">E2188&amp;""&amp;F2188</f>
        <v>170Tb</v>
      </c>
      <c r="H2188" s="101" t="n">
        <v>-46724.01</v>
      </c>
      <c r="I2188" s="101" t="n">
        <v>4466.01</v>
      </c>
      <c r="J2188" s="101" t="n">
        <v>9860.01</v>
      </c>
      <c r="K2188" s="101" t="n">
        <v>10144.01</v>
      </c>
      <c r="L2188" s="101"/>
      <c r="M2188" s="101" t="n">
        <v>6940.01</v>
      </c>
      <c r="N2188" s="101" t="n">
        <v>9515.01</v>
      </c>
      <c r="O2188" s="101" t="n">
        <v>-2220.01</v>
      </c>
      <c r="P2188" s="101"/>
      <c r="Q2188" s="101" t="n">
        <v>803.01</v>
      </c>
      <c r="R2188" s="101"/>
      <c r="S2188" s="101"/>
      <c r="T2188" s="101"/>
      <c r="U2188" s="101"/>
      <c r="V2188" s="101"/>
      <c r="W2188" s="101"/>
      <c r="X2188" s="101"/>
      <c r="Y2188" s="101"/>
      <c r="Z2188" s="101"/>
      <c r="AA2188" s="101"/>
    </row>
    <row r="2189" customFormat="false" ht="15.75" hidden="false" customHeight="true" outlineLevel="0" collapsed="false">
      <c r="A2189" s="101"/>
      <c r="B2189" s="101" t="n">
        <v>38</v>
      </c>
      <c r="C2189" s="101" t="n">
        <v>104</v>
      </c>
      <c r="D2189" s="101" t="n">
        <v>66</v>
      </c>
      <c r="E2189" s="101" t="n">
        <v>170</v>
      </c>
      <c r="F2189" s="101" t="s">
        <v>287</v>
      </c>
      <c r="G2189" s="101" t="str">
        <f aca="false">E2189&amp;""&amp;F2189</f>
        <v>170Dy</v>
      </c>
      <c r="H2189" s="101" t="n">
        <v>-53663.01</v>
      </c>
      <c r="I2189" s="101" t="n">
        <v>6137.01</v>
      </c>
      <c r="J2189" s="101" t="n">
        <v>10624.01</v>
      </c>
      <c r="K2189" s="101" t="n">
        <v>11246.01</v>
      </c>
      <c r="L2189" s="101" t="n">
        <v>19878.01</v>
      </c>
      <c r="M2189" s="101" t="n">
        <v>2576.01</v>
      </c>
      <c r="N2189" s="101" t="n">
        <v>6446.01</v>
      </c>
      <c r="O2189" s="101" t="n">
        <v>-1559.01</v>
      </c>
      <c r="P2189" s="101" t="n">
        <v>-16800.01</v>
      </c>
      <c r="Q2189" s="101" t="n">
        <v>-2937.01</v>
      </c>
      <c r="R2189" s="101"/>
      <c r="S2189" s="101"/>
      <c r="T2189" s="101"/>
      <c r="U2189" s="101"/>
      <c r="V2189" s="101"/>
      <c r="W2189" s="101"/>
      <c r="X2189" s="101"/>
      <c r="Y2189" s="101"/>
      <c r="Z2189" s="101"/>
      <c r="AA2189" s="101"/>
    </row>
    <row r="2190" customFormat="false" ht="15.75" hidden="false" customHeight="true" outlineLevel="0" collapsed="false">
      <c r="A2190" s="101"/>
      <c r="B2190" s="101" t="n">
        <v>36</v>
      </c>
      <c r="C2190" s="101" t="n">
        <v>103</v>
      </c>
      <c r="D2190" s="101" t="n">
        <v>67</v>
      </c>
      <c r="E2190" s="101" t="n">
        <v>170</v>
      </c>
      <c r="F2190" s="101" t="s">
        <v>288</v>
      </c>
      <c r="G2190" s="101" t="str">
        <f aca="false">E2190&amp;""&amp;F2190</f>
        <v>170Ho</v>
      </c>
      <c r="H2190" s="101" t="n">
        <v>-56239.094</v>
      </c>
      <c r="I2190" s="101" t="n">
        <v>5512.82</v>
      </c>
      <c r="J2190" s="101" t="n">
        <v>7930.48</v>
      </c>
      <c r="K2190" s="101" t="n">
        <v>12321.02</v>
      </c>
      <c r="L2190" s="101" t="n">
        <v>18094.01</v>
      </c>
      <c r="M2190" s="101" t="n">
        <v>3870</v>
      </c>
      <c r="N2190" s="101" t="n">
        <v>3557.2</v>
      </c>
      <c r="O2190" s="101" t="n">
        <v>-780.53</v>
      </c>
      <c r="P2190" s="101" t="n">
        <v>-13199.01</v>
      </c>
      <c r="Q2190" s="101" t="n">
        <v>-3387.77</v>
      </c>
      <c r="R2190" s="101"/>
      <c r="S2190" s="101"/>
      <c r="T2190" s="101"/>
      <c r="U2190" s="101"/>
      <c r="V2190" s="101"/>
      <c r="W2190" s="101"/>
      <c r="X2190" s="101"/>
      <c r="Y2190" s="101"/>
      <c r="Z2190" s="101"/>
      <c r="AA2190" s="101"/>
    </row>
    <row r="2191" customFormat="false" ht="15.75" hidden="false" customHeight="true" outlineLevel="0" collapsed="false">
      <c r="A2191" s="101"/>
      <c r="B2191" s="101" t="n">
        <v>34</v>
      </c>
      <c r="C2191" s="101" t="n">
        <v>102</v>
      </c>
      <c r="D2191" s="101" t="n">
        <v>68</v>
      </c>
      <c r="E2191" s="101" t="n">
        <v>170</v>
      </c>
      <c r="F2191" s="101" t="s">
        <v>289</v>
      </c>
      <c r="G2191" s="101" t="str">
        <f aca="false">E2191&amp;""&amp;F2191</f>
        <v>170Er</v>
      </c>
      <c r="H2191" s="101" t="n">
        <v>-60109.094</v>
      </c>
      <c r="I2191" s="101" t="n">
        <v>7257.77</v>
      </c>
      <c r="J2191" s="101" t="n">
        <v>8600.48</v>
      </c>
      <c r="K2191" s="101" t="n">
        <v>13261.02</v>
      </c>
      <c r="L2191" s="101" t="n">
        <v>16127.06</v>
      </c>
      <c r="M2191" s="101" t="n">
        <v>-312.798</v>
      </c>
      <c r="N2191" s="101" t="n">
        <v>655.63</v>
      </c>
      <c r="O2191" s="101" t="n">
        <v>49.47</v>
      </c>
      <c r="P2191" s="101" t="n">
        <v>-11800.48</v>
      </c>
      <c r="Q2191" s="101" t="n">
        <v>-6904.77</v>
      </c>
      <c r="R2191" s="101"/>
      <c r="S2191" s="101"/>
      <c r="T2191" s="101"/>
      <c r="U2191" s="101"/>
      <c r="V2191" s="101"/>
      <c r="W2191" s="101"/>
      <c r="X2191" s="101"/>
      <c r="Y2191" s="101"/>
      <c r="Z2191" s="101"/>
      <c r="AA2191" s="101"/>
    </row>
    <row r="2192" customFormat="false" ht="15.75" hidden="false" customHeight="true" outlineLevel="0" collapsed="false">
      <c r="A2192" s="101"/>
      <c r="B2192" s="101" t="n">
        <v>32</v>
      </c>
      <c r="C2192" s="101" t="n">
        <v>101</v>
      </c>
      <c r="D2192" s="101" t="n">
        <v>69</v>
      </c>
      <c r="E2192" s="101" t="n">
        <v>170</v>
      </c>
      <c r="F2192" s="101" t="s">
        <v>290</v>
      </c>
      <c r="G2192" s="101" t="str">
        <f aca="false">E2192&amp;""&amp;F2192</f>
        <v>170Tm</v>
      </c>
      <c r="H2192" s="101" t="n">
        <v>-59796.295</v>
      </c>
      <c r="I2192" s="101" t="n">
        <v>6591.97</v>
      </c>
      <c r="J2192" s="101" t="n">
        <v>6162.62</v>
      </c>
      <c r="K2192" s="101" t="n">
        <v>14625.58</v>
      </c>
      <c r="L2192" s="101" t="n">
        <v>14313.53</v>
      </c>
      <c r="M2192" s="101" t="n">
        <v>968.433</v>
      </c>
      <c r="N2192" s="101" t="n">
        <v>-2489.26</v>
      </c>
      <c r="O2192" s="101" t="n">
        <v>849.38</v>
      </c>
      <c r="P2192" s="101" t="n">
        <v>-8287.68</v>
      </c>
      <c r="Q2192" s="101" t="n">
        <v>-7490.51</v>
      </c>
      <c r="R2192" s="101"/>
      <c r="S2192" s="101"/>
      <c r="T2192" s="101"/>
      <c r="U2192" s="101"/>
      <c r="V2192" s="101"/>
      <c r="W2192" s="101"/>
      <c r="X2192" s="101"/>
      <c r="Y2192" s="101"/>
      <c r="Z2192" s="101"/>
      <c r="AA2192" s="101"/>
    </row>
    <row r="2193" customFormat="false" ht="15.75" hidden="false" customHeight="true" outlineLevel="0" collapsed="false">
      <c r="A2193" s="101"/>
      <c r="B2193" s="101" t="n">
        <v>30</v>
      </c>
      <c r="C2193" s="101" t="n">
        <v>100</v>
      </c>
      <c r="D2193" s="101" t="n">
        <v>70</v>
      </c>
      <c r="E2193" s="101" t="n">
        <v>170</v>
      </c>
      <c r="F2193" s="101" t="s">
        <v>291</v>
      </c>
      <c r="G2193" s="101" t="str">
        <f aca="false">E2193&amp;""&amp;F2193</f>
        <v>170Yb</v>
      </c>
      <c r="H2193" s="101" t="n">
        <v>-60764.729</v>
      </c>
      <c r="I2193" s="101" t="n">
        <v>8458.95</v>
      </c>
      <c r="J2193" s="101" t="n">
        <v>6778.06</v>
      </c>
      <c r="K2193" s="101" t="n">
        <v>15325.92</v>
      </c>
      <c r="L2193" s="101" t="n">
        <v>12351.96</v>
      </c>
      <c r="M2193" s="101" t="n">
        <v>-3457.695</v>
      </c>
      <c r="N2193" s="101" t="n">
        <v>-4510.87</v>
      </c>
      <c r="O2193" s="101" t="n">
        <v>1735.92</v>
      </c>
      <c r="P2193" s="101" t="n">
        <v>-7131.06</v>
      </c>
      <c r="Q2193" s="101" t="n">
        <v>-10751.95</v>
      </c>
      <c r="R2193" s="101"/>
      <c r="S2193" s="101"/>
      <c r="T2193" s="101"/>
      <c r="U2193" s="101"/>
      <c r="V2193" s="101"/>
      <c r="W2193" s="101"/>
      <c r="X2193" s="101"/>
      <c r="Y2193" s="101"/>
      <c r="Z2193" s="101"/>
      <c r="AA2193" s="101"/>
    </row>
    <row r="2194" customFormat="false" ht="15.75" hidden="false" customHeight="true" outlineLevel="0" collapsed="false">
      <c r="A2194" s="101"/>
      <c r="B2194" s="101" t="n">
        <v>28</v>
      </c>
      <c r="C2194" s="101" t="n">
        <v>99</v>
      </c>
      <c r="D2194" s="101" t="n">
        <v>71</v>
      </c>
      <c r="E2194" s="101" t="n">
        <v>170</v>
      </c>
      <c r="F2194" s="101" t="s">
        <v>292</v>
      </c>
      <c r="G2194" s="101" t="str">
        <f aca="false">E2194&amp;""&amp;F2194</f>
        <v>170Lu</v>
      </c>
      <c r="H2194" s="101" t="n">
        <v>-57307.034</v>
      </c>
      <c r="I2194" s="101" t="n">
        <v>7294.25</v>
      </c>
      <c r="J2194" s="101" t="n">
        <v>4218.9</v>
      </c>
      <c r="K2194" s="101" t="n">
        <v>16382.28</v>
      </c>
      <c r="L2194" s="101" t="n">
        <v>10571.63</v>
      </c>
      <c r="M2194" s="101" t="n">
        <v>-1053.179</v>
      </c>
      <c r="N2194" s="101" t="n">
        <v>-7169.37</v>
      </c>
      <c r="O2194" s="101" t="n">
        <v>2155.95</v>
      </c>
      <c r="P2194" s="101" t="n">
        <v>-3320.36</v>
      </c>
      <c r="Q2194" s="101" t="n">
        <v>-10661.46</v>
      </c>
      <c r="R2194" s="101"/>
      <c r="S2194" s="101"/>
      <c r="T2194" s="101"/>
      <c r="U2194" s="101"/>
      <c r="V2194" s="101"/>
      <c r="W2194" s="101"/>
      <c r="X2194" s="101"/>
      <c r="Y2194" s="101"/>
      <c r="Z2194" s="101"/>
      <c r="AA2194" s="101"/>
    </row>
    <row r="2195" customFormat="false" ht="15.75" hidden="false" customHeight="true" outlineLevel="0" collapsed="false">
      <c r="A2195" s="101"/>
      <c r="B2195" s="101" t="n">
        <v>26</v>
      </c>
      <c r="C2195" s="101" t="n">
        <v>98</v>
      </c>
      <c r="D2195" s="101" t="n">
        <v>72</v>
      </c>
      <c r="E2195" s="101" t="n">
        <v>170</v>
      </c>
      <c r="F2195" s="101" t="s">
        <v>293</v>
      </c>
      <c r="G2195" s="101" t="str">
        <f aca="false">E2195&amp;""&amp;F2195</f>
        <v>170Hf</v>
      </c>
      <c r="H2195" s="101" t="n">
        <v>-56253.854</v>
      </c>
      <c r="I2195" s="101" t="n">
        <v>9608.28</v>
      </c>
      <c r="J2195" s="101" t="n">
        <v>5458.72</v>
      </c>
      <c r="K2195" s="101" t="n">
        <v>17035.94</v>
      </c>
      <c r="L2195" s="101" t="n">
        <v>9250.36</v>
      </c>
      <c r="M2195" s="101" t="n">
        <v>-6116.19</v>
      </c>
      <c r="N2195" s="101" t="n">
        <v>-8963.38</v>
      </c>
      <c r="O2195" s="101" t="n">
        <v>2916.5</v>
      </c>
      <c r="P2195" s="101" t="n">
        <v>-3165.72</v>
      </c>
      <c r="Q2195" s="101" t="n">
        <v>-14034.74</v>
      </c>
      <c r="R2195" s="101"/>
      <c r="S2195" s="101"/>
      <c r="T2195" s="101"/>
      <c r="U2195" s="101"/>
      <c r="V2195" s="101"/>
      <c r="W2195" s="101"/>
      <c r="X2195" s="101"/>
      <c r="Y2195" s="101"/>
      <c r="Z2195" s="101"/>
      <c r="AA2195" s="101"/>
    </row>
    <row r="2196" customFormat="false" ht="15.75" hidden="false" customHeight="true" outlineLevel="0" collapsed="false">
      <c r="A2196" s="101"/>
      <c r="B2196" s="101" t="n">
        <v>24</v>
      </c>
      <c r="C2196" s="101" t="n">
        <v>97</v>
      </c>
      <c r="D2196" s="101" t="n">
        <v>73</v>
      </c>
      <c r="E2196" s="101" t="n">
        <v>170</v>
      </c>
      <c r="F2196" s="101" t="s">
        <v>294</v>
      </c>
      <c r="G2196" s="101" t="str">
        <f aca="false">E2196&amp;""&amp;F2196</f>
        <v>170Ta</v>
      </c>
      <c r="H2196" s="101" t="n">
        <v>-50137.665</v>
      </c>
      <c r="I2196" s="101" t="n">
        <v>7918.55</v>
      </c>
      <c r="J2196" s="101" t="n">
        <v>2709.75</v>
      </c>
      <c r="K2196" s="101" t="n">
        <v>17886.39</v>
      </c>
      <c r="L2196" s="101" t="n">
        <v>7648.22</v>
      </c>
      <c r="M2196" s="101" t="n">
        <v>-2847.193</v>
      </c>
      <c r="N2196" s="101" t="n">
        <v>-11219.91</v>
      </c>
      <c r="O2196" s="101" t="n">
        <v>3458.4</v>
      </c>
      <c r="P2196" s="101" t="n">
        <v>657.47</v>
      </c>
      <c r="Q2196" s="101" t="n">
        <v>-13291.27</v>
      </c>
      <c r="R2196" s="101"/>
      <c r="S2196" s="101"/>
      <c r="T2196" s="101"/>
      <c r="U2196" s="101"/>
      <c r="V2196" s="101"/>
      <c r="W2196" s="101"/>
      <c r="X2196" s="101"/>
      <c r="Y2196" s="101"/>
      <c r="Z2196" s="101"/>
      <c r="AA2196" s="101"/>
    </row>
    <row r="2197" customFormat="false" ht="15.75" hidden="false" customHeight="true" outlineLevel="0" collapsed="false">
      <c r="A2197" s="101"/>
      <c r="B2197" s="101" t="n">
        <v>22</v>
      </c>
      <c r="C2197" s="101" t="n">
        <v>96</v>
      </c>
      <c r="D2197" s="101" t="n">
        <v>74</v>
      </c>
      <c r="E2197" s="101" t="n">
        <v>170</v>
      </c>
      <c r="F2197" s="101" t="s">
        <v>295</v>
      </c>
      <c r="G2197" s="101" t="str">
        <f aca="false">E2197&amp;""&amp;F2197</f>
        <v>170W</v>
      </c>
      <c r="H2197" s="101" t="n">
        <v>-47290.471</v>
      </c>
      <c r="I2197" s="101" t="n">
        <v>10444.07</v>
      </c>
      <c r="J2197" s="101" t="n">
        <v>4289.01</v>
      </c>
      <c r="K2197" s="101" t="n">
        <v>18540.25</v>
      </c>
      <c r="L2197" s="101" t="n">
        <v>6507.86</v>
      </c>
      <c r="M2197" s="101" t="n">
        <v>-8372.718</v>
      </c>
      <c r="N2197" s="101" t="n">
        <v>-13364.02</v>
      </c>
      <c r="O2197" s="101" t="n">
        <v>4143.6</v>
      </c>
      <c r="P2197" s="101" t="n">
        <v>137.45</v>
      </c>
      <c r="Q2197" s="101" t="n">
        <v>-16952.62</v>
      </c>
      <c r="R2197" s="101"/>
      <c r="S2197" s="101"/>
      <c r="T2197" s="101"/>
      <c r="U2197" s="101"/>
      <c r="V2197" s="101"/>
      <c r="W2197" s="101"/>
      <c r="X2197" s="101"/>
      <c r="Y2197" s="101"/>
      <c r="Z2197" s="101"/>
      <c r="AA2197" s="101"/>
    </row>
    <row r="2198" customFormat="false" ht="15.75" hidden="false" customHeight="true" outlineLevel="0" collapsed="false">
      <c r="A2198" s="101"/>
      <c r="B2198" s="101" t="n">
        <v>20</v>
      </c>
      <c r="C2198" s="101" t="n">
        <v>95</v>
      </c>
      <c r="D2198" s="101" t="n">
        <v>75</v>
      </c>
      <c r="E2198" s="101" t="n">
        <v>170</v>
      </c>
      <c r="F2198" s="101" t="s">
        <v>296</v>
      </c>
      <c r="G2198" s="101" t="str">
        <f aca="false">E2198&amp;""&amp;F2198</f>
        <v>170Re</v>
      </c>
      <c r="H2198" s="101" t="n">
        <v>-38917.753</v>
      </c>
      <c r="I2198" s="101" t="n">
        <v>8579.91</v>
      </c>
      <c r="J2198" s="101" t="n">
        <v>1289.01</v>
      </c>
      <c r="K2198" s="101" t="n">
        <v>19265.5</v>
      </c>
      <c r="L2198" s="101" t="n">
        <v>5101.79</v>
      </c>
      <c r="M2198" s="101" t="n">
        <v>-4991.302</v>
      </c>
      <c r="N2198" s="101" t="n">
        <v>-15558.01</v>
      </c>
      <c r="O2198" s="101" t="n">
        <v>4755.11</v>
      </c>
      <c r="P2198" s="101" t="n">
        <v>4083.71</v>
      </c>
      <c r="Q2198" s="101" t="n">
        <v>-16266.14</v>
      </c>
      <c r="R2198" s="101"/>
      <c r="S2198" s="101"/>
      <c r="T2198" s="101"/>
      <c r="U2198" s="101"/>
      <c r="V2198" s="101"/>
      <c r="W2198" s="101"/>
      <c r="X2198" s="101"/>
      <c r="Y2198" s="101"/>
      <c r="Z2198" s="101"/>
      <c r="AA2198" s="101"/>
    </row>
    <row r="2199" customFormat="false" ht="15.75" hidden="false" customHeight="true" outlineLevel="0" collapsed="false">
      <c r="A2199" s="101"/>
      <c r="B2199" s="101" t="n">
        <v>18</v>
      </c>
      <c r="C2199" s="101" t="n">
        <v>94</v>
      </c>
      <c r="D2199" s="101" t="n">
        <v>76</v>
      </c>
      <c r="E2199" s="101" t="n">
        <v>170</v>
      </c>
      <c r="F2199" s="101" t="s">
        <v>297</v>
      </c>
      <c r="G2199" s="101" t="str">
        <f aca="false">E2199&amp;""&amp;F2199</f>
        <v>170Os</v>
      </c>
      <c r="H2199" s="101" t="n">
        <v>-33926.451</v>
      </c>
      <c r="I2199" s="101" t="n">
        <v>11274.84</v>
      </c>
      <c r="J2199" s="101" t="n">
        <v>2806.26</v>
      </c>
      <c r="K2199" s="101" t="n">
        <v>20082.2</v>
      </c>
      <c r="L2199" s="101" t="n">
        <v>3611.54</v>
      </c>
      <c r="M2199" s="101" t="n">
        <v>-10567.01</v>
      </c>
      <c r="N2199" s="101" t="n">
        <v>-17621.9</v>
      </c>
      <c r="O2199" s="101" t="n">
        <v>5536.79</v>
      </c>
      <c r="P2199" s="101" t="n">
        <v>3702.29</v>
      </c>
      <c r="Q2199" s="101" t="n">
        <v>-19919.95</v>
      </c>
      <c r="R2199" s="101"/>
      <c r="S2199" s="101"/>
      <c r="T2199" s="101"/>
      <c r="U2199" s="101"/>
      <c r="V2199" s="101"/>
      <c r="W2199" s="101"/>
      <c r="X2199" s="101"/>
      <c r="Y2199" s="101"/>
      <c r="Z2199" s="101"/>
      <c r="AA2199" s="101"/>
    </row>
    <row r="2200" customFormat="false" ht="15.75" hidden="false" customHeight="true" outlineLevel="0" collapsed="false">
      <c r="A2200" s="101"/>
      <c r="B2200" s="101" t="n">
        <v>16</v>
      </c>
      <c r="C2200" s="101" t="n">
        <v>93</v>
      </c>
      <c r="D2200" s="101" t="n">
        <v>77</v>
      </c>
      <c r="E2200" s="101" t="n">
        <v>170</v>
      </c>
      <c r="F2200" s="101" t="s">
        <v>298</v>
      </c>
      <c r="G2200" s="101" t="str">
        <f aca="false">E2200&amp;""&amp;F2200</f>
        <v>170Ir</v>
      </c>
      <c r="H2200" s="101" t="n">
        <v>-23360.01</v>
      </c>
      <c r="I2200" s="101" t="n">
        <v>9353.01</v>
      </c>
      <c r="J2200" s="101" t="n">
        <v>-74.01</v>
      </c>
      <c r="K2200" s="101" t="n">
        <v>20786.01</v>
      </c>
      <c r="L2200" s="101" t="n">
        <v>2143.01</v>
      </c>
      <c r="M2200" s="101" t="n">
        <v>-7055.01</v>
      </c>
      <c r="N2200" s="101" t="n">
        <v>-19608.01</v>
      </c>
      <c r="O2200" s="101" t="n">
        <v>6109.01</v>
      </c>
      <c r="P2200" s="101" t="n">
        <v>7760.01</v>
      </c>
      <c r="Q2200" s="101" t="n">
        <v>-18918.01</v>
      </c>
      <c r="R2200" s="101"/>
      <c r="S2200" s="101"/>
      <c r="T2200" s="101"/>
      <c r="U2200" s="101"/>
      <c r="V2200" s="101"/>
      <c r="W2200" s="101"/>
      <c r="X2200" s="101"/>
      <c r="Y2200" s="101"/>
      <c r="Z2200" s="101"/>
      <c r="AA2200" s="101"/>
    </row>
    <row r="2201" customFormat="false" ht="15.75" hidden="false" customHeight="true" outlineLevel="0" collapsed="false">
      <c r="A2201" s="101"/>
      <c r="B2201" s="101" t="n">
        <v>14</v>
      </c>
      <c r="C2201" s="101" t="n">
        <v>92</v>
      </c>
      <c r="D2201" s="101" t="n">
        <v>78</v>
      </c>
      <c r="E2201" s="101" t="n">
        <v>170</v>
      </c>
      <c r="F2201" s="101" t="s">
        <v>299</v>
      </c>
      <c r="G2201" s="101" t="str">
        <f aca="false">E2201&amp;""&amp;F2201</f>
        <v>170Pt</v>
      </c>
      <c r="H2201" s="101" t="n">
        <v>-16304.55</v>
      </c>
      <c r="I2201" s="101" t="n">
        <v>11863.01</v>
      </c>
      <c r="J2201" s="101" t="n">
        <v>1515.7</v>
      </c>
      <c r="K2201" s="101" t="n">
        <v>21389.11</v>
      </c>
      <c r="L2201" s="101" t="n">
        <v>895.6</v>
      </c>
      <c r="M2201" s="101" t="n">
        <v>-12553.01</v>
      </c>
      <c r="N2201" s="101"/>
      <c r="O2201" s="101" t="n">
        <v>6707.33</v>
      </c>
      <c r="P2201" s="101" t="n">
        <v>7129.41</v>
      </c>
      <c r="Q2201" s="101" t="n">
        <v>-22587.01</v>
      </c>
      <c r="R2201" s="101"/>
      <c r="S2201" s="101"/>
      <c r="T2201" s="101"/>
      <c r="U2201" s="101"/>
      <c r="V2201" s="101"/>
      <c r="W2201" s="101"/>
      <c r="X2201" s="101"/>
      <c r="Y2201" s="101"/>
      <c r="Z2201" s="101"/>
      <c r="AA2201" s="101"/>
    </row>
    <row r="2202" customFormat="false" ht="15.75" hidden="false" customHeight="true" outlineLevel="0" collapsed="false">
      <c r="A2202" s="101"/>
      <c r="B2202" s="101" t="n">
        <v>12</v>
      </c>
      <c r="C2202" s="101" t="n">
        <v>91</v>
      </c>
      <c r="D2202" s="101" t="n">
        <v>79</v>
      </c>
      <c r="E2202" s="101" t="n">
        <v>170</v>
      </c>
      <c r="F2202" s="101" t="s">
        <v>300</v>
      </c>
      <c r="G2202" s="101" t="str">
        <f aca="false">E2202&amp;""&amp;F2202</f>
        <v>170Au</v>
      </c>
      <c r="H2202" s="101" t="n">
        <v>-3752.01</v>
      </c>
      <c r="I2202" s="101" t="n">
        <v>10035.01</v>
      </c>
      <c r="J2202" s="101" t="n">
        <v>-1471.7</v>
      </c>
      <c r="K2202" s="101"/>
      <c r="L2202" s="101" t="n">
        <v>-387.01</v>
      </c>
      <c r="M2202" s="101"/>
      <c r="N2202" s="101"/>
      <c r="O2202" s="101" t="n">
        <v>7177.23</v>
      </c>
      <c r="P2202" s="101" t="n">
        <v>11037.01</v>
      </c>
      <c r="Q2202" s="101"/>
      <c r="R2202" s="101"/>
      <c r="S2202" s="101"/>
      <c r="T2202" s="101"/>
      <c r="U2202" s="101"/>
      <c r="V2202" s="101"/>
      <c r="W2202" s="101"/>
      <c r="X2202" s="101"/>
      <c r="Y2202" s="101"/>
      <c r="Z2202" s="101"/>
      <c r="AA2202" s="101"/>
    </row>
    <row r="2203" customFormat="false" ht="15.75" hidden="false" customHeight="true" outlineLevel="0" collapsed="false">
      <c r="A2203" s="101"/>
      <c r="B2203" s="101" t="n">
        <v>41</v>
      </c>
      <c r="C2203" s="101" t="n">
        <v>106</v>
      </c>
      <c r="D2203" s="101" t="n">
        <v>65</v>
      </c>
      <c r="E2203" s="101" t="n">
        <v>171</v>
      </c>
      <c r="F2203" s="101" t="s">
        <v>286</v>
      </c>
      <c r="G2203" s="101" t="str">
        <f aca="false">E2203&amp;""&amp;F2203</f>
        <v>171Tb</v>
      </c>
      <c r="H2203" s="101" t="n">
        <v>-44032.01</v>
      </c>
      <c r="I2203" s="101" t="n">
        <v>5379.01</v>
      </c>
      <c r="J2203" s="101"/>
      <c r="K2203" s="101" t="n">
        <v>9846.01</v>
      </c>
      <c r="L2203" s="101"/>
      <c r="M2203" s="101" t="n">
        <v>6157.01</v>
      </c>
      <c r="N2203" s="101" t="n">
        <v>10488.01</v>
      </c>
      <c r="O2203" s="101" t="n">
        <v>-2574.01</v>
      </c>
      <c r="P2203" s="101"/>
      <c r="Q2203" s="101" t="n">
        <v>1560.01</v>
      </c>
      <c r="R2203" s="101"/>
      <c r="S2203" s="101"/>
      <c r="T2203" s="101"/>
      <c r="U2203" s="101"/>
      <c r="V2203" s="101"/>
      <c r="W2203" s="101"/>
      <c r="X2203" s="101"/>
      <c r="Y2203" s="101"/>
      <c r="Z2203" s="101"/>
      <c r="AA2203" s="101"/>
    </row>
    <row r="2204" customFormat="false" ht="15.75" hidden="false" customHeight="true" outlineLevel="0" collapsed="false">
      <c r="A2204" s="101"/>
      <c r="B2204" s="101" t="n">
        <v>39</v>
      </c>
      <c r="C2204" s="101" t="n">
        <v>105</v>
      </c>
      <c r="D2204" s="101" t="n">
        <v>66</v>
      </c>
      <c r="E2204" s="101" t="n">
        <v>171</v>
      </c>
      <c r="F2204" s="101" t="s">
        <v>287</v>
      </c>
      <c r="G2204" s="101" t="str">
        <f aca="false">E2204&amp;""&amp;F2204</f>
        <v>171Dy</v>
      </c>
      <c r="H2204" s="101" t="n">
        <v>-50189.01</v>
      </c>
      <c r="I2204" s="101" t="n">
        <v>4597.01</v>
      </c>
      <c r="J2204" s="101" t="n">
        <v>10754.01</v>
      </c>
      <c r="K2204" s="101" t="n">
        <v>10734.01</v>
      </c>
      <c r="L2204" s="101" t="n">
        <v>20614.01</v>
      </c>
      <c r="M2204" s="101" t="n">
        <v>4330.01</v>
      </c>
      <c r="N2204" s="101" t="n">
        <v>7530.01</v>
      </c>
      <c r="O2204" s="101" t="n">
        <v>-1801.01</v>
      </c>
      <c r="P2204" s="101"/>
      <c r="Q2204" s="101" t="n">
        <v>-2021.01</v>
      </c>
      <c r="R2204" s="101"/>
      <c r="S2204" s="101"/>
      <c r="T2204" s="101"/>
      <c r="U2204" s="101"/>
      <c r="V2204" s="101"/>
      <c r="W2204" s="101"/>
      <c r="X2204" s="101"/>
      <c r="Y2204" s="101"/>
      <c r="Z2204" s="101"/>
      <c r="AA2204" s="101"/>
    </row>
    <row r="2205" customFormat="false" ht="15.75" hidden="false" customHeight="true" outlineLevel="0" collapsed="false">
      <c r="A2205" s="101"/>
      <c r="B2205" s="101" t="n">
        <v>37</v>
      </c>
      <c r="C2205" s="101" t="n">
        <v>104</v>
      </c>
      <c r="D2205" s="101" t="n">
        <v>67</v>
      </c>
      <c r="E2205" s="101" t="n">
        <v>171</v>
      </c>
      <c r="F2205" s="101" t="s">
        <v>288</v>
      </c>
      <c r="G2205" s="101" t="str">
        <f aca="false">E2205&amp;""&amp;F2205</f>
        <v>171Ho</v>
      </c>
      <c r="H2205" s="101" t="n">
        <v>-54519.391</v>
      </c>
      <c r="I2205" s="101" t="n">
        <v>6351.61</v>
      </c>
      <c r="J2205" s="101" t="n">
        <v>8145.01</v>
      </c>
      <c r="K2205" s="101" t="n">
        <v>11864.44</v>
      </c>
      <c r="L2205" s="101" t="n">
        <v>18769.01</v>
      </c>
      <c r="M2205" s="101" t="n">
        <v>3200</v>
      </c>
      <c r="N2205" s="101" t="n">
        <v>4692.08</v>
      </c>
      <c r="O2205" s="101" t="n">
        <v>-1017.01</v>
      </c>
      <c r="P2205" s="101" t="n">
        <v>-15085.01</v>
      </c>
      <c r="Q2205" s="101" t="n">
        <v>-2481.61</v>
      </c>
      <c r="R2205" s="101"/>
      <c r="S2205" s="101"/>
      <c r="T2205" s="101"/>
      <c r="U2205" s="101"/>
      <c r="V2205" s="101"/>
      <c r="W2205" s="101"/>
      <c r="X2205" s="101"/>
      <c r="Y2205" s="101"/>
      <c r="Z2205" s="101"/>
      <c r="AA2205" s="101"/>
    </row>
    <row r="2206" customFormat="false" ht="15.75" hidden="false" customHeight="true" outlineLevel="0" collapsed="false">
      <c r="A2206" s="101"/>
      <c r="B2206" s="101" t="n">
        <v>35</v>
      </c>
      <c r="C2206" s="101" t="n">
        <v>103</v>
      </c>
      <c r="D2206" s="101" t="n">
        <v>68</v>
      </c>
      <c r="E2206" s="101" t="n">
        <v>171</v>
      </c>
      <c r="F2206" s="101" t="s">
        <v>289</v>
      </c>
      <c r="G2206" s="101" t="str">
        <f aca="false">E2206&amp;""&amp;F2206</f>
        <v>171Er</v>
      </c>
      <c r="H2206" s="101" t="n">
        <v>-57719.391</v>
      </c>
      <c r="I2206" s="101" t="n">
        <v>5681.61</v>
      </c>
      <c r="J2206" s="101" t="n">
        <v>8769.27</v>
      </c>
      <c r="K2206" s="101" t="n">
        <v>12939.38</v>
      </c>
      <c r="L2206" s="101" t="n">
        <v>16699.75</v>
      </c>
      <c r="M2206" s="101" t="n">
        <v>1492.076</v>
      </c>
      <c r="N2206" s="101" t="n">
        <v>1588.64</v>
      </c>
      <c r="O2206" s="101" t="n">
        <v>-213.27</v>
      </c>
      <c r="P2206" s="101" t="n">
        <v>-11345.01</v>
      </c>
      <c r="Q2206" s="101" t="n">
        <v>-5994.41</v>
      </c>
      <c r="R2206" s="101"/>
      <c r="S2206" s="101"/>
      <c r="T2206" s="101"/>
      <c r="U2206" s="101"/>
      <c r="V2206" s="101"/>
      <c r="W2206" s="101"/>
      <c r="X2206" s="101"/>
      <c r="Y2206" s="101"/>
      <c r="Z2206" s="101"/>
      <c r="AA2206" s="101"/>
    </row>
    <row r="2207" customFormat="false" ht="15.75" hidden="false" customHeight="true" outlineLevel="0" collapsed="false">
      <c r="A2207" s="101"/>
      <c r="B2207" s="101" t="n">
        <v>33</v>
      </c>
      <c r="C2207" s="101" t="n">
        <v>102</v>
      </c>
      <c r="D2207" s="101" t="n">
        <v>69</v>
      </c>
      <c r="E2207" s="101" t="n">
        <v>171</v>
      </c>
      <c r="F2207" s="101" t="s">
        <v>290</v>
      </c>
      <c r="G2207" s="101" t="str">
        <f aca="false">E2207&amp;""&amp;F2207</f>
        <v>171Tm</v>
      </c>
      <c r="H2207" s="101" t="n">
        <v>-59211.468</v>
      </c>
      <c r="I2207" s="101" t="n">
        <v>7486.49</v>
      </c>
      <c r="J2207" s="101" t="n">
        <v>6391.34</v>
      </c>
      <c r="K2207" s="101" t="n">
        <v>14078.46</v>
      </c>
      <c r="L2207" s="101" t="n">
        <v>14991.82</v>
      </c>
      <c r="M2207" s="101" t="n">
        <v>96.561</v>
      </c>
      <c r="N2207" s="101" t="n">
        <v>-1381.49</v>
      </c>
      <c r="O2207" s="101" t="n">
        <v>644.66</v>
      </c>
      <c r="P2207" s="101" t="n">
        <v>-10261.34</v>
      </c>
      <c r="Q2207" s="101" t="n">
        <v>-6518.06</v>
      </c>
      <c r="R2207" s="101"/>
      <c r="S2207" s="101"/>
      <c r="T2207" s="101"/>
      <c r="U2207" s="101"/>
      <c r="V2207" s="101"/>
      <c r="W2207" s="101"/>
      <c r="X2207" s="101"/>
      <c r="Y2207" s="101"/>
      <c r="Z2207" s="101"/>
      <c r="AA2207" s="101"/>
    </row>
    <row r="2208" customFormat="false" ht="15.75" hidden="false" customHeight="true" outlineLevel="0" collapsed="false">
      <c r="A2208" s="101"/>
      <c r="B2208" s="101" t="n">
        <v>31</v>
      </c>
      <c r="C2208" s="101" t="n">
        <v>101</v>
      </c>
      <c r="D2208" s="101" t="n">
        <v>70</v>
      </c>
      <c r="E2208" s="101" t="n">
        <v>171</v>
      </c>
      <c r="F2208" s="101" t="s">
        <v>291</v>
      </c>
      <c r="G2208" s="101" t="str">
        <f aca="false">E2208&amp;""&amp;F2208</f>
        <v>171Yb</v>
      </c>
      <c r="H2208" s="101" t="n">
        <v>-59308.029</v>
      </c>
      <c r="I2208" s="101" t="n">
        <v>6614.62</v>
      </c>
      <c r="J2208" s="101" t="n">
        <v>6800.7</v>
      </c>
      <c r="K2208" s="101" t="n">
        <v>15073.56</v>
      </c>
      <c r="L2208" s="101" t="n">
        <v>12963.33</v>
      </c>
      <c r="M2208" s="101" t="n">
        <v>-1478.049</v>
      </c>
      <c r="N2208" s="101" t="n">
        <v>-3876.68</v>
      </c>
      <c r="O2208" s="101" t="n">
        <v>1557.77</v>
      </c>
      <c r="P2208" s="101" t="n">
        <v>-6487.91</v>
      </c>
      <c r="Q2208" s="101" t="n">
        <v>-10072.31</v>
      </c>
      <c r="R2208" s="101"/>
      <c r="S2208" s="101"/>
      <c r="T2208" s="101"/>
      <c r="U2208" s="101"/>
      <c r="V2208" s="101"/>
      <c r="W2208" s="101"/>
      <c r="X2208" s="101"/>
      <c r="Y2208" s="101"/>
      <c r="Z2208" s="101"/>
      <c r="AA2208" s="101"/>
    </row>
    <row r="2209" customFormat="false" ht="15.75" hidden="false" customHeight="true" outlineLevel="0" collapsed="false">
      <c r="A2209" s="101"/>
      <c r="B2209" s="101" t="n">
        <v>29</v>
      </c>
      <c r="C2209" s="101" t="n">
        <v>100</v>
      </c>
      <c r="D2209" s="101" t="n">
        <v>71</v>
      </c>
      <c r="E2209" s="101" t="n">
        <v>171</v>
      </c>
      <c r="F2209" s="101" t="s">
        <v>292</v>
      </c>
      <c r="G2209" s="101" t="str">
        <f aca="false">E2209&amp;""&amp;F2209</f>
        <v>171Lu</v>
      </c>
      <c r="H2209" s="101" t="n">
        <v>-57829.979</v>
      </c>
      <c r="I2209" s="101" t="n">
        <v>8594.26</v>
      </c>
      <c r="J2209" s="101" t="n">
        <v>4354.22</v>
      </c>
      <c r="K2209" s="101" t="n">
        <v>15888.51</v>
      </c>
      <c r="L2209" s="101" t="n">
        <v>11132.28</v>
      </c>
      <c r="M2209" s="101" t="n">
        <v>-2398.634</v>
      </c>
      <c r="N2209" s="101" t="n">
        <v>-6109.71</v>
      </c>
      <c r="O2209" s="101" t="n">
        <v>2289.16</v>
      </c>
      <c r="P2209" s="101" t="n">
        <v>-5322.65</v>
      </c>
      <c r="Q2209" s="101" t="n">
        <v>-9647.44</v>
      </c>
      <c r="R2209" s="101"/>
      <c r="S2209" s="101"/>
      <c r="T2209" s="101"/>
      <c r="U2209" s="101"/>
      <c r="V2209" s="101"/>
      <c r="W2209" s="101"/>
      <c r="X2209" s="101"/>
      <c r="Y2209" s="101"/>
      <c r="Z2209" s="101"/>
      <c r="AA2209" s="101"/>
    </row>
    <row r="2210" customFormat="false" ht="15.75" hidden="false" customHeight="true" outlineLevel="0" collapsed="false">
      <c r="A2210" s="101"/>
      <c r="B2210" s="101" t="n">
        <v>27</v>
      </c>
      <c r="C2210" s="101" t="n">
        <v>99</v>
      </c>
      <c r="D2210" s="101" t="n">
        <v>72</v>
      </c>
      <c r="E2210" s="101" t="n">
        <v>171</v>
      </c>
      <c r="F2210" s="101" t="s">
        <v>293</v>
      </c>
      <c r="G2210" s="101" t="str">
        <f aca="false">E2210&amp;""&amp;F2210</f>
        <v>171Hf</v>
      </c>
      <c r="H2210" s="101" t="n">
        <v>-55431.345</v>
      </c>
      <c r="I2210" s="101" t="n">
        <v>7248.81</v>
      </c>
      <c r="J2210" s="101" t="n">
        <v>5413.28</v>
      </c>
      <c r="K2210" s="101" t="n">
        <v>16857.09</v>
      </c>
      <c r="L2210" s="101" t="n">
        <v>9632.19</v>
      </c>
      <c r="M2210" s="101" t="n">
        <v>-3711.072</v>
      </c>
      <c r="N2210" s="101" t="n">
        <v>-8345.25</v>
      </c>
      <c r="O2210" s="101" t="n">
        <v>2734.64</v>
      </c>
      <c r="P2210" s="101" t="n">
        <v>-1955.59</v>
      </c>
      <c r="Q2210" s="101" t="n">
        <v>-13365</v>
      </c>
      <c r="R2210" s="101"/>
      <c r="S2210" s="101"/>
      <c r="T2210" s="101"/>
      <c r="U2210" s="101"/>
      <c r="V2210" s="101"/>
      <c r="W2210" s="101"/>
      <c r="X2210" s="101"/>
      <c r="Y2210" s="101"/>
      <c r="Z2210" s="101"/>
      <c r="AA2210" s="101"/>
    </row>
    <row r="2211" customFormat="false" ht="15.75" hidden="false" customHeight="true" outlineLevel="0" collapsed="false">
      <c r="A2211" s="101"/>
      <c r="B2211" s="101" t="n">
        <v>25</v>
      </c>
      <c r="C2211" s="101" t="n">
        <v>98</v>
      </c>
      <c r="D2211" s="101" t="n">
        <v>73</v>
      </c>
      <c r="E2211" s="101" t="n">
        <v>171</v>
      </c>
      <c r="F2211" s="101" t="s">
        <v>294</v>
      </c>
      <c r="G2211" s="101" t="str">
        <f aca="false">E2211&amp;""&amp;F2211</f>
        <v>171Ta</v>
      </c>
      <c r="H2211" s="101" t="n">
        <v>-51720.273</v>
      </c>
      <c r="I2211" s="101" t="n">
        <v>9653.93</v>
      </c>
      <c r="J2211" s="101" t="n">
        <v>2755.39</v>
      </c>
      <c r="K2211" s="101" t="n">
        <v>17572.48</v>
      </c>
      <c r="L2211" s="101" t="n">
        <v>8214.11</v>
      </c>
      <c r="M2211" s="101" t="n">
        <v>-4634.183</v>
      </c>
      <c r="N2211" s="101" t="n">
        <v>-10469.99</v>
      </c>
      <c r="O2211" s="101" t="n">
        <v>3355.94</v>
      </c>
      <c r="P2211" s="101" t="n">
        <v>-1702.21</v>
      </c>
      <c r="Q2211" s="101" t="n">
        <v>-12501.12</v>
      </c>
      <c r="R2211" s="101"/>
      <c r="S2211" s="101"/>
      <c r="T2211" s="101"/>
      <c r="U2211" s="101"/>
      <c r="V2211" s="101"/>
      <c r="W2211" s="101"/>
      <c r="X2211" s="101"/>
      <c r="Y2211" s="101"/>
      <c r="Z2211" s="101"/>
      <c r="AA2211" s="101"/>
    </row>
    <row r="2212" customFormat="false" ht="15.75" hidden="false" customHeight="true" outlineLevel="0" collapsed="false">
      <c r="A2212" s="101"/>
      <c r="B2212" s="101" t="n">
        <v>23</v>
      </c>
      <c r="C2212" s="101" t="n">
        <v>97</v>
      </c>
      <c r="D2212" s="101" t="n">
        <v>74</v>
      </c>
      <c r="E2212" s="101" t="n">
        <v>171</v>
      </c>
      <c r="F2212" s="101" t="s">
        <v>295</v>
      </c>
      <c r="G2212" s="101" t="str">
        <f aca="false">E2212&amp;""&amp;F2212</f>
        <v>171W</v>
      </c>
      <c r="H2212" s="101" t="n">
        <v>-47086.09</v>
      </c>
      <c r="I2212" s="101" t="n">
        <v>7866.94</v>
      </c>
      <c r="J2212" s="101" t="n">
        <v>4237.4</v>
      </c>
      <c r="K2212" s="101" t="n">
        <v>18311.01</v>
      </c>
      <c r="L2212" s="101" t="n">
        <v>6947.14</v>
      </c>
      <c r="M2212" s="101" t="n">
        <v>-5835.81</v>
      </c>
      <c r="N2212" s="101" t="n">
        <v>-12782.86</v>
      </c>
      <c r="O2212" s="101" t="n">
        <v>3956.75</v>
      </c>
      <c r="P2212" s="101" t="n">
        <v>1878.79</v>
      </c>
      <c r="Q2212" s="101" t="n">
        <v>-16239.65</v>
      </c>
      <c r="R2212" s="101"/>
      <c r="S2212" s="101"/>
      <c r="T2212" s="101"/>
      <c r="U2212" s="101"/>
      <c r="V2212" s="101"/>
      <c r="W2212" s="101"/>
      <c r="X2212" s="101"/>
      <c r="Y2212" s="101"/>
      <c r="Z2212" s="101"/>
      <c r="AA2212" s="101"/>
    </row>
    <row r="2213" customFormat="false" ht="15.75" hidden="false" customHeight="true" outlineLevel="0" collapsed="false">
      <c r="A2213" s="101"/>
      <c r="B2213" s="101" t="n">
        <v>21</v>
      </c>
      <c r="C2213" s="101" t="n">
        <v>96</v>
      </c>
      <c r="D2213" s="101" t="n">
        <v>75</v>
      </c>
      <c r="E2213" s="101" t="n">
        <v>171</v>
      </c>
      <c r="F2213" s="101" t="s">
        <v>296</v>
      </c>
      <c r="G2213" s="101" t="str">
        <f aca="false">E2213&amp;""&amp;F2213</f>
        <v>171Re</v>
      </c>
      <c r="H2213" s="101" t="n">
        <v>-41250.28</v>
      </c>
      <c r="I2213" s="101" t="n">
        <v>10403.84</v>
      </c>
      <c r="J2213" s="101" t="n">
        <v>1248.78</v>
      </c>
      <c r="K2213" s="101" t="n">
        <v>18983.75</v>
      </c>
      <c r="L2213" s="101" t="n">
        <v>5537.79</v>
      </c>
      <c r="M2213" s="101" t="n">
        <v>-6947.054</v>
      </c>
      <c r="N2213" s="101" t="n">
        <v>-14833.35</v>
      </c>
      <c r="O2213" s="101" t="n">
        <v>4675.86</v>
      </c>
      <c r="P2213" s="101" t="n">
        <v>1598.41</v>
      </c>
      <c r="Q2213" s="101" t="n">
        <v>-15395.15</v>
      </c>
      <c r="R2213" s="101"/>
      <c r="S2213" s="101"/>
      <c r="T2213" s="101"/>
      <c r="U2213" s="101"/>
      <c r="V2213" s="101"/>
      <c r="W2213" s="101"/>
      <c r="X2213" s="101"/>
      <c r="Y2213" s="101"/>
      <c r="Z2213" s="101"/>
      <c r="AA2213" s="101"/>
    </row>
    <row r="2214" customFormat="false" ht="15.75" hidden="false" customHeight="true" outlineLevel="0" collapsed="false">
      <c r="A2214" s="101"/>
      <c r="B2214" s="101" t="n">
        <v>19</v>
      </c>
      <c r="C2214" s="101" t="n">
        <v>95</v>
      </c>
      <c r="D2214" s="101" t="n">
        <v>76</v>
      </c>
      <c r="E2214" s="101" t="n">
        <v>171</v>
      </c>
      <c r="F2214" s="101" t="s">
        <v>297</v>
      </c>
      <c r="G2214" s="101" t="str">
        <f aca="false">E2214&amp;""&amp;F2214</f>
        <v>171Os</v>
      </c>
      <c r="H2214" s="101" t="n">
        <v>-34303.227</v>
      </c>
      <c r="I2214" s="101" t="n">
        <v>8448.09</v>
      </c>
      <c r="J2214" s="101" t="n">
        <v>2674.44</v>
      </c>
      <c r="K2214" s="101" t="n">
        <v>19722.93</v>
      </c>
      <c r="L2214" s="101" t="n">
        <v>3963.45</v>
      </c>
      <c r="M2214" s="101" t="n">
        <v>-7886.292</v>
      </c>
      <c r="N2214" s="101" t="n">
        <v>-16833.29</v>
      </c>
      <c r="O2214" s="101" t="n">
        <v>5371.14</v>
      </c>
      <c r="P2214" s="101" t="n">
        <v>5698.27</v>
      </c>
      <c r="Q2214" s="101" t="n">
        <v>-19015.01</v>
      </c>
      <c r="R2214" s="101"/>
      <c r="S2214" s="101"/>
      <c r="T2214" s="101"/>
      <c r="U2214" s="101"/>
      <c r="V2214" s="101"/>
      <c r="W2214" s="101"/>
      <c r="X2214" s="101"/>
      <c r="Y2214" s="101"/>
      <c r="Z2214" s="101"/>
      <c r="AA2214" s="101"/>
    </row>
    <row r="2215" customFormat="false" ht="15.75" hidden="false" customHeight="true" outlineLevel="0" collapsed="false">
      <c r="A2215" s="101"/>
      <c r="B2215" s="101" t="n">
        <v>17</v>
      </c>
      <c r="C2215" s="101" t="n">
        <v>94</v>
      </c>
      <c r="D2215" s="101" t="n">
        <v>77</v>
      </c>
      <c r="E2215" s="101" t="n">
        <v>171</v>
      </c>
      <c r="F2215" s="101" t="s">
        <v>298</v>
      </c>
      <c r="G2215" s="101" t="str">
        <f aca="false">E2215&amp;""&amp;F2215</f>
        <v>171Ir</v>
      </c>
      <c r="H2215" s="101" t="n">
        <v>-26416.935</v>
      </c>
      <c r="I2215" s="101" t="n">
        <v>11129.01</v>
      </c>
      <c r="J2215" s="101" t="n">
        <v>-220.55</v>
      </c>
      <c r="K2215" s="101" t="n">
        <v>20481.75</v>
      </c>
      <c r="L2215" s="101" t="n">
        <v>2585.71</v>
      </c>
      <c r="M2215" s="101" t="n">
        <v>-8946.996</v>
      </c>
      <c r="N2215" s="101" t="n">
        <v>-18849.28</v>
      </c>
      <c r="O2215" s="101" t="n">
        <v>6001.01</v>
      </c>
      <c r="P2215" s="101" t="n">
        <v>5211.85</v>
      </c>
      <c r="Q2215" s="101" t="n">
        <v>-18183.7</v>
      </c>
      <c r="R2215" s="101"/>
      <c r="S2215" s="101"/>
      <c r="T2215" s="101"/>
      <c r="U2215" s="101"/>
      <c r="V2215" s="101"/>
      <c r="W2215" s="101"/>
      <c r="X2215" s="101"/>
      <c r="Y2215" s="101"/>
      <c r="Z2215" s="101"/>
      <c r="AA2215" s="101"/>
    </row>
    <row r="2216" customFormat="false" ht="15.75" hidden="false" customHeight="true" outlineLevel="0" collapsed="false">
      <c r="A2216" s="101"/>
      <c r="B2216" s="101" t="n">
        <v>15</v>
      </c>
      <c r="C2216" s="101" t="n">
        <v>93</v>
      </c>
      <c r="D2216" s="101" t="n">
        <v>78</v>
      </c>
      <c r="E2216" s="101" t="n">
        <v>171</v>
      </c>
      <c r="F2216" s="101" t="s">
        <v>299</v>
      </c>
      <c r="G2216" s="101" t="str">
        <f aca="false">E2216&amp;""&amp;F2216</f>
        <v>171Pt</v>
      </c>
      <c r="H2216" s="101" t="n">
        <v>-17469.939</v>
      </c>
      <c r="I2216" s="101" t="n">
        <v>9236.71</v>
      </c>
      <c r="J2216" s="101" t="n">
        <v>1399.01</v>
      </c>
      <c r="K2216" s="101" t="n">
        <v>21100.01</v>
      </c>
      <c r="L2216" s="101" t="n">
        <v>1324.95</v>
      </c>
      <c r="M2216" s="101" t="n">
        <v>-9902.288</v>
      </c>
      <c r="N2216" s="101" t="n">
        <v>-20757.01</v>
      </c>
      <c r="O2216" s="101" t="n">
        <v>6607.3</v>
      </c>
      <c r="P2216" s="101" t="n">
        <v>9167.54</v>
      </c>
      <c r="Q2216" s="101" t="n">
        <v>-21789.01</v>
      </c>
      <c r="R2216" s="101"/>
      <c r="S2216" s="101"/>
      <c r="T2216" s="101"/>
      <c r="U2216" s="101"/>
      <c r="V2216" s="101"/>
      <c r="W2216" s="101"/>
      <c r="X2216" s="101"/>
      <c r="Y2216" s="101"/>
      <c r="Z2216" s="101"/>
      <c r="AA2216" s="101"/>
    </row>
    <row r="2217" customFormat="false" ht="15.75" hidden="false" customHeight="true" outlineLevel="0" collapsed="false">
      <c r="A2217" s="101"/>
      <c r="B2217" s="101" t="n">
        <v>13</v>
      </c>
      <c r="C2217" s="101" t="n">
        <v>92</v>
      </c>
      <c r="D2217" s="101" t="n">
        <v>79</v>
      </c>
      <c r="E2217" s="101" t="n">
        <v>171</v>
      </c>
      <c r="F2217" s="101" t="s">
        <v>300</v>
      </c>
      <c r="G2217" s="101" t="str">
        <f aca="false">E2217&amp;""&amp;F2217</f>
        <v>171Au</v>
      </c>
      <c r="H2217" s="101" t="n">
        <v>-7567.651</v>
      </c>
      <c r="I2217" s="101" t="n">
        <v>11887.01</v>
      </c>
      <c r="J2217" s="101" t="n">
        <v>-1447.93</v>
      </c>
      <c r="K2217" s="101" t="n">
        <v>21922.01</v>
      </c>
      <c r="L2217" s="101" t="n">
        <v>67.78</v>
      </c>
      <c r="M2217" s="101" t="n">
        <v>-10855.01</v>
      </c>
      <c r="N2217" s="101"/>
      <c r="O2217" s="101" t="n">
        <v>7085.15</v>
      </c>
      <c r="P2217" s="101" t="n">
        <v>8503.01</v>
      </c>
      <c r="Q2217" s="101"/>
      <c r="R2217" s="101"/>
      <c r="S2217" s="101"/>
      <c r="T2217" s="101"/>
      <c r="U2217" s="101"/>
      <c r="V2217" s="101"/>
      <c r="W2217" s="101"/>
      <c r="X2217" s="101"/>
      <c r="Y2217" s="101"/>
      <c r="Z2217" s="101"/>
      <c r="AA2217" s="101"/>
    </row>
    <row r="2218" customFormat="false" ht="15.75" hidden="false" customHeight="true" outlineLevel="0" collapsed="false">
      <c r="A2218" s="101"/>
      <c r="B2218" s="101" t="n">
        <v>11</v>
      </c>
      <c r="C2218" s="101" t="n">
        <v>91</v>
      </c>
      <c r="D2218" s="101" t="n">
        <v>80</v>
      </c>
      <c r="E2218" s="101" t="n">
        <v>171</v>
      </c>
      <c r="F2218" s="101" t="s">
        <v>301</v>
      </c>
      <c r="G2218" s="101" t="str">
        <f aca="false">E2218&amp;""&amp;F2218</f>
        <v>171Hg</v>
      </c>
      <c r="H2218" s="101" t="n">
        <v>3288.01</v>
      </c>
      <c r="I2218" s="101"/>
      <c r="J2218" s="101" t="n">
        <v>249.01</v>
      </c>
      <c r="K2218" s="101"/>
      <c r="L2218" s="101" t="n">
        <v>-1222.01</v>
      </c>
      <c r="M2218" s="101"/>
      <c r="N2218" s="101"/>
      <c r="O2218" s="101" t="n">
        <v>7667.61</v>
      </c>
      <c r="P2218" s="101" t="n">
        <v>12303.01</v>
      </c>
      <c r="Q2218" s="101"/>
      <c r="R2218" s="101"/>
      <c r="S2218" s="101"/>
      <c r="T2218" s="101"/>
      <c r="U2218" s="101"/>
      <c r="V2218" s="101"/>
      <c r="W2218" s="101"/>
      <c r="X2218" s="101"/>
      <c r="Y2218" s="101"/>
      <c r="Z2218" s="101"/>
      <c r="AA2218" s="101"/>
    </row>
    <row r="2219" customFormat="false" ht="15.75" hidden="false" customHeight="true" outlineLevel="0" collapsed="false">
      <c r="A2219" s="101"/>
      <c r="B2219" s="101" t="n">
        <v>40</v>
      </c>
      <c r="C2219" s="101" t="n">
        <v>106</v>
      </c>
      <c r="D2219" s="101" t="n">
        <v>66</v>
      </c>
      <c r="E2219" s="101" t="n">
        <v>172</v>
      </c>
      <c r="F2219" s="101" t="s">
        <v>287</v>
      </c>
      <c r="G2219" s="101" t="str">
        <f aca="false">E2219&amp;""&amp;F2219</f>
        <v>172Dy</v>
      </c>
      <c r="H2219" s="101" t="n">
        <v>-48009.01</v>
      </c>
      <c r="I2219" s="101" t="n">
        <v>5892.01</v>
      </c>
      <c r="J2219" s="101" t="n">
        <v>11266.01</v>
      </c>
      <c r="K2219" s="101" t="n">
        <v>10488.01</v>
      </c>
      <c r="L2219" s="101"/>
      <c r="M2219" s="101" t="n">
        <v>3474.01</v>
      </c>
      <c r="N2219" s="101" t="n">
        <v>8475.01</v>
      </c>
      <c r="O2219" s="101" t="n">
        <v>-2071.01</v>
      </c>
      <c r="P2219" s="101"/>
      <c r="Q2219" s="101" t="n">
        <v>-1561.01</v>
      </c>
      <c r="R2219" s="101"/>
      <c r="S2219" s="101"/>
      <c r="T2219" s="101"/>
      <c r="U2219" s="101"/>
      <c r="V2219" s="101"/>
      <c r="W2219" s="101"/>
      <c r="X2219" s="101"/>
      <c r="Y2219" s="101"/>
      <c r="Z2219" s="101"/>
      <c r="AA2219" s="101"/>
    </row>
    <row r="2220" customFormat="false" ht="15.75" hidden="false" customHeight="true" outlineLevel="0" collapsed="false">
      <c r="A2220" s="101"/>
      <c r="B2220" s="101" t="n">
        <v>38</v>
      </c>
      <c r="C2220" s="101" t="n">
        <v>105</v>
      </c>
      <c r="D2220" s="101" t="n">
        <v>67</v>
      </c>
      <c r="E2220" s="101" t="n">
        <v>172</v>
      </c>
      <c r="F2220" s="101" t="s">
        <v>288</v>
      </c>
      <c r="G2220" s="101" t="str">
        <f aca="false">E2220&amp;""&amp;F2220</f>
        <v>172Ho</v>
      </c>
      <c r="H2220" s="101" t="n">
        <v>-51484.01</v>
      </c>
      <c r="I2220" s="101" t="n">
        <v>5036.01</v>
      </c>
      <c r="J2220" s="101" t="n">
        <v>8584.01</v>
      </c>
      <c r="K2220" s="101" t="n">
        <v>11387.01</v>
      </c>
      <c r="L2220" s="101" t="n">
        <v>19338.01</v>
      </c>
      <c r="M2220" s="101" t="n">
        <v>5000.01</v>
      </c>
      <c r="N2220" s="101" t="n">
        <v>5891.01</v>
      </c>
      <c r="O2220" s="101" t="n">
        <v>-1186.01</v>
      </c>
      <c r="P2220" s="101" t="n">
        <v>-14741.01</v>
      </c>
      <c r="Q2220" s="101" t="n">
        <v>-1836.01</v>
      </c>
      <c r="R2220" s="101"/>
      <c r="S2220" s="101"/>
      <c r="T2220" s="101"/>
      <c r="U2220" s="101"/>
      <c r="V2220" s="101"/>
      <c r="W2220" s="101"/>
      <c r="X2220" s="101"/>
      <c r="Y2220" s="101"/>
      <c r="Z2220" s="101"/>
      <c r="AA2220" s="101"/>
    </row>
    <row r="2221" customFormat="false" ht="15.75" hidden="false" customHeight="true" outlineLevel="0" collapsed="false">
      <c r="A2221" s="101"/>
      <c r="B2221" s="101" t="n">
        <v>36</v>
      </c>
      <c r="C2221" s="101" t="n">
        <v>104</v>
      </c>
      <c r="D2221" s="101" t="n">
        <v>68</v>
      </c>
      <c r="E2221" s="101" t="n">
        <v>172</v>
      </c>
      <c r="F2221" s="101" t="s">
        <v>289</v>
      </c>
      <c r="G2221" s="101" t="str">
        <f aca="false">E2221&amp;""&amp;F2221</f>
        <v>172Er</v>
      </c>
      <c r="H2221" s="101" t="n">
        <v>-56484.065</v>
      </c>
      <c r="I2221" s="101" t="n">
        <v>6835.99</v>
      </c>
      <c r="J2221" s="101" t="n">
        <v>9253.64</v>
      </c>
      <c r="K2221" s="101" t="n">
        <v>12517.61</v>
      </c>
      <c r="L2221" s="101" t="n">
        <v>17399.01</v>
      </c>
      <c r="M2221" s="101" t="n">
        <v>890.823</v>
      </c>
      <c r="N2221" s="101" t="n">
        <v>2772.11</v>
      </c>
      <c r="O2221" s="101" t="n">
        <v>-349</v>
      </c>
      <c r="P2221" s="101" t="n">
        <v>-13584.01</v>
      </c>
      <c r="Q2221" s="101" t="n">
        <v>-5343.91</v>
      </c>
      <c r="R2221" s="101"/>
      <c r="S2221" s="101"/>
      <c r="T2221" s="101"/>
      <c r="U2221" s="101"/>
      <c r="V2221" s="101"/>
      <c r="W2221" s="101"/>
      <c r="X2221" s="101"/>
      <c r="Y2221" s="101"/>
      <c r="Z2221" s="101"/>
      <c r="AA2221" s="101"/>
    </row>
    <row r="2222" customFormat="false" ht="15.75" hidden="false" customHeight="true" outlineLevel="0" collapsed="false">
      <c r="A2222" s="101"/>
      <c r="B2222" s="101" t="n">
        <v>34</v>
      </c>
      <c r="C2222" s="101" t="n">
        <v>103</v>
      </c>
      <c r="D2222" s="101" t="n">
        <v>69</v>
      </c>
      <c r="E2222" s="101" t="n">
        <v>172</v>
      </c>
      <c r="F2222" s="101" t="s">
        <v>290</v>
      </c>
      <c r="G2222" s="101" t="str">
        <f aca="false">E2222&amp;""&amp;F2222</f>
        <v>172Tm</v>
      </c>
      <c r="H2222" s="101" t="n">
        <v>-57374.888</v>
      </c>
      <c r="I2222" s="101" t="n">
        <v>6234.74</v>
      </c>
      <c r="J2222" s="101" t="n">
        <v>6944.47</v>
      </c>
      <c r="K2222" s="101" t="n">
        <v>13721.23</v>
      </c>
      <c r="L2222" s="101" t="n">
        <v>15713.74</v>
      </c>
      <c r="M2222" s="101" t="n">
        <v>1881.291</v>
      </c>
      <c r="N2222" s="101" t="n">
        <v>-636.75</v>
      </c>
      <c r="O2222" s="101" t="n">
        <v>260.91</v>
      </c>
      <c r="P2222" s="101" t="n">
        <v>-10144.47</v>
      </c>
      <c r="Q2222" s="101" t="n">
        <v>-6138.18</v>
      </c>
      <c r="R2222" s="101"/>
      <c r="S2222" s="101"/>
      <c r="T2222" s="101"/>
      <c r="U2222" s="101"/>
      <c r="V2222" s="101"/>
      <c r="W2222" s="101"/>
      <c r="X2222" s="101"/>
      <c r="Y2222" s="101"/>
      <c r="Z2222" s="101"/>
      <c r="AA2222" s="101"/>
    </row>
    <row r="2223" customFormat="false" ht="15.75" hidden="false" customHeight="true" outlineLevel="0" collapsed="false">
      <c r="A2223" s="101"/>
      <c r="B2223" s="101" t="n">
        <v>32</v>
      </c>
      <c r="C2223" s="101" t="n">
        <v>102</v>
      </c>
      <c r="D2223" s="101" t="n">
        <v>70</v>
      </c>
      <c r="E2223" s="101" t="n">
        <v>172</v>
      </c>
      <c r="F2223" s="101" t="s">
        <v>291</v>
      </c>
      <c r="G2223" s="101" t="str">
        <f aca="false">E2223&amp;""&amp;F2223</f>
        <v>172Yb</v>
      </c>
      <c r="H2223" s="101" t="n">
        <v>-59256.179</v>
      </c>
      <c r="I2223" s="101" t="n">
        <v>8019.47</v>
      </c>
      <c r="J2223" s="101" t="n">
        <v>7333.68</v>
      </c>
      <c r="K2223" s="101" t="n">
        <v>14634.08</v>
      </c>
      <c r="L2223" s="101" t="n">
        <v>13725.03</v>
      </c>
      <c r="M2223" s="101" t="n">
        <v>-2518.043</v>
      </c>
      <c r="N2223" s="101" t="n">
        <v>-2853.95</v>
      </c>
      <c r="O2223" s="101" t="n">
        <v>1309.61</v>
      </c>
      <c r="P2223" s="101" t="n">
        <v>-8825.76</v>
      </c>
      <c r="Q2223" s="101" t="n">
        <v>-9497.52</v>
      </c>
      <c r="R2223" s="101"/>
      <c r="S2223" s="101"/>
      <c r="T2223" s="101"/>
      <c r="U2223" s="101"/>
      <c r="V2223" s="101"/>
      <c r="W2223" s="101"/>
      <c r="X2223" s="101"/>
      <c r="Y2223" s="101"/>
      <c r="Z2223" s="101"/>
      <c r="AA2223" s="101"/>
    </row>
    <row r="2224" customFormat="false" ht="15.75" hidden="false" customHeight="true" outlineLevel="0" collapsed="false">
      <c r="A2224" s="101"/>
      <c r="B2224" s="101" t="n">
        <v>30</v>
      </c>
      <c r="C2224" s="101" t="n">
        <v>101</v>
      </c>
      <c r="D2224" s="101" t="n">
        <v>71</v>
      </c>
      <c r="E2224" s="101" t="n">
        <v>172</v>
      </c>
      <c r="F2224" s="101" t="s">
        <v>292</v>
      </c>
      <c r="G2224" s="101" t="str">
        <f aca="false">E2224&amp;""&amp;F2224</f>
        <v>172Lu</v>
      </c>
      <c r="H2224" s="101" t="n">
        <v>-56738.135</v>
      </c>
      <c r="I2224" s="101" t="n">
        <v>6979.47</v>
      </c>
      <c r="J2224" s="101" t="n">
        <v>4719.08</v>
      </c>
      <c r="K2224" s="101" t="n">
        <v>15573.74</v>
      </c>
      <c r="L2224" s="101" t="n">
        <v>11519.78</v>
      </c>
      <c r="M2224" s="101" t="n">
        <v>-335.91</v>
      </c>
      <c r="N2224" s="101" t="n">
        <v>-5408.16</v>
      </c>
      <c r="O2224" s="101" t="n">
        <v>2150.3</v>
      </c>
      <c r="P2224" s="101" t="n">
        <v>-4815.64</v>
      </c>
      <c r="Q2224" s="101" t="n">
        <v>-9378.11</v>
      </c>
      <c r="R2224" s="101"/>
      <c r="S2224" s="101"/>
      <c r="T2224" s="101"/>
      <c r="U2224" s="101"/>
      <c r="V2224" s="101"/>
      <c r="W2224" s="101"/>
      <c r="X2224" s="101"/>
      <c r="Y2224" s="101"/>
      <c r="Z2224" s="101"/>
      <c r="AA2224" s="101"/>
    </row>
    <row r="2225" customFormat="false" ht="15.75" hidden="false" customHeight="true" outlineLevel="0" collapsed="false">
      <c r="A2225" s="101"/>
      <c r="B2225" s="101" t="n">
        <v>28</v>
      </c>
      <c r="C2225" s="101" t="n">
        <v>100</v>
      </c>
      <c r="D2225" s="101" t="n">
        <v>72</v>
      </c>
      <c r="E2225" s="101" t="n">
        <v>172</v>
      </c>
      <c r="F2225" s="101" t="s">
        <v>293</v>
      </c>
      <c r="G2225" s="101" t="str">
        <f aca="false">E2225&amp;""&amp;F2225</f>
        <v>172Hf</v>
      </c>
      <c r="H2225" s="101" t="n">
        <v>-56402.225</v>
      </c>
      <c r="I2225" s="101" t="n">
        <v>9042.2</v>
      </c>
      <c r="J2225" s="101" t="n">
        <v>5861.22</v>
      </c>
      <c r="K2225" s="101" t="n">
        <v>16291.01</v>
      </c>
      <c r="L2225" s="101" t="n">
        <v>10215.44</v>
      </c>
      <c r="M2225" s="101" t="n">
        <v>-5072.248</v>
      </c>
      <c r="N2225" s="101" t="n">
        <v>-7305.04</v>
      </c>
      <c r="O2225" s="101" t="n">
        <v>2754.3</v>
      </c>
      <c r="P2225" s="101" t="n">
        <v>-4383.17</v>
      </c>
      <c r="Q2225" s="101" t="n">
        <v>-12753.27</v>
      </c>
      <c r="R2225" s="101"/>
      <c r="S2225" s="101"/>
      <c r="T2225" s="101"/>
      <c r="U2225" s="101"/>
      <c r="V2225" s="101"/>
      <c r="W2225" s="101"/>
      <c r="X2225" s="101"/>
      <c r="Y2225" s="101"/>
      <c r="Z2225" s="101"/>
      <c r="AA2225" s="101"/>
    </row>
    <row r="2226" customFormat="false" ht="15.75" hidden="false" customHeight="true" outlineLevel="0" collapsed="false">
      <c r="A2226" s="101"/>
      <c r="B2226" s="101" t="n">
        <v>26</v>
      </c>
      <c r="C2226" s="101" t="n">
        <v>99</v>
      </c>
      <c r="D2226" s="101" t="n">
        <v>73</v>
      </c>
      <c r="E2226" s="101" t="n">
        <v>172</v>
      </c>
      <c r="F2226" s="101" t="s">
        <v>294</v>
      </c>
      <c r="G2226" s="101" t="str">
        <f aca="false">E2226&amp;""&amp;F2226</f>
        <v>172Ta</v>
      </c>
      <c r="H2226" s="101" t="n">
        <v>-51329.977</v>
      </c>
      <c r="I2226" s="101" t="n">
        <v>7681.02</v>
      </c>
      <c r="J2226" s="101" t="n">
        <v>3187.6</v>
      </c>
      <c r="K2226" s="101" t="n">
        <v>17334.95</v>
      </c>
      <c r="L2226" s="101" t="n">
        <v>8600.88</v>
      </c>
      <c r="M2226" s="101" t="n">
        <v>-2232.791</v>
      </c>
      <c r="N2226" s="101" t="n">
        <v>-9803.66</v>
      </c>
      <c r="O2226" s="101" t="n">
        <v>3312.5</v>
      </c>
      <c r="P2226" s="101" t="n">
        <v>-788.97</v>
      </c>
      <c r="Q2226" s="101" t="n">
        <v>-12315.2</v>
      </c>
      <c r="R2226" s="101"/>
      <c r="S2226" s="101"/>
      <c r="T2226" s="101"/>
      <c r="U2226" s="101"/>
      <c r="V2226" s="101"/>
      <c r="W2226" s="101"/>
      <c r="X2226" s="101"/>
      <c r="Y2226" s="101"/>
      <c r="Z2226" s="101"/>
      <c r="AA2226" s="101"/>
    </row>
    <row r="2227" customFormat="false" ht="15.75" hidden="false" customHeight="true" outlineLevel="0" collapsed="false">
      <c r="A2227" s="101"/>
      <c r="B2227" s="101" t="n">
        <v>24</v>
      </c>
      <c r="C2227" s="101" t="n">
        <v>98</v>
      </c>
      <c r="D2227" s="101" t="n">
        <v>74</v>
      </c>
      <c r="E2227" s="101" t="n">
        <v>172</v>
      </c>
      <c r="F2227" s="101" t="s">
        <v>295</v>
      </c>
      <c r="G2227" s="101" t="str">
        <f aca="false">E2227&amp;""&amp;F2227</f>
        <v>172W</v>
      </c>
      <c r="H2227" s="101" t="n">
        <v>-49097.186</v>
      </c>
      <c r="I2227" s="101" t="n">
        <v>10082.41</v>
      </c>
      <c r="J2227" s="101" t="n">
        <v>4665.88</v>
      </c>
      <c r="K2227" s="101" t="n">
        <v>17949.35</v>
      </c>
      <c r="L2227" s="101" t="n">
        <v>7421.27</v>
      </c>
      <c r="M2227" s="101" t="n">
        <v>-7570.872</v>
      </c>
      <c r="N2227" s="101" t="n">
        <v>-11853.56</v>
      </c>
      <c r="O2227" s="101" t="n">
        <v>3838.45</v>
      </c>
      <c r="P2227" s="101" t="n">
        <v>-954.81</v>
      </c>
      <c r="Q2227" s="101" t="n">
        <v>-15918.22</v>
      </c>
      <c r="R2227" s="101"/>
      <c r="S2227" s="101"/>
      <c r="T2227" s="101"/>
      <c r="U2227" s="101"/>
      <c r="V2227" s="101"/>
      <c r="W2227" s="101"/>
      <c r="X2227" s="101"/>
      <c r="Y2227" s="101"/>
      <c r="Z2227" s="101"/>
      <c r="AA2227" s="101"/>
    </row>
    <row r="2228" customFormat="false" ht="15.75" hidden="false" customHeight="true" outlineLevel="0" collapsed="false">
      <c r="A2228" s="101"/>
      <c r="B2228" s="101" t="n">
        <v>22</v>
      </c>
      <c r="C2228" s="101" t="n">
        <v>97</v>
      </c>
      <c r="D2228" s="101" t="n">
        <v>75</v>
      </c>
      <c r="E2228" s="101" t="n">
        <v>172</v>
      </c>
      <c r="F2228" s="101" t="s">
        <v>296</v>
      </c>
      <c r="G2228" s="101" t="str">
        <f aca="false">E2228&amp;""&amp;F2228</f>
        <v>172Re</v>
      </c>
      <c r="H2228" s="101" t="n">
        <v>-41526.314</v>
      </c>
      <c r="I2228" s="101" t="n">
        <v>8347.35</v>
      </c>
      <c r="J2228" s="101" t="n">
        <v>1729.19</v>
      </c>
      <c r="K2228" s="101" t="n">
        <v>18751.19</v>
      </c>
      <c r="L2228" s="101" t="n">
        <v>5966.59</v>
      </c>
      <c r="M2228" s="101" t="n">
        <v>-4282.685</v>
      </c>
      <c r="N2228" s="101" t="n">
        <v>-14146.94</v>
      </c>
      <c r="O2228" s="101" t="n">
        <v>4442.68</v>
      </c>
      <c r="P2228" s="101" t="n">
        <v>2904.99</v>
      </c>
      <c r="Q2228" s="101" t="n">
        <v>-15294.4</v>
      </c>
      <c r="R2228" s="101"/>
      <c r="S2228" s="101"/>
      <c r="T2228" s="101"/>
      <c r="U2228" s="101"/>
      <c r="V2228" s="101"/>
      <c r="W2228" s="101"/>
      <c r="X2228" s="101"/>
      <c r="Y2228" s="101"/>
      <c r="Z2228" s="101"/>
      <c r="AA2228" s="101"/>
    </row>
    <row r="2229" customFormat="false" ht="15.75" hidden="false" customHeight="true" outlineLevel="0" collapsed="false">
      <c r="A2229" s="101"/>
      <c r="B2229" s="101" t="n">
        <v>20</v>
      </c>
      <c r="C2229" s="101" t="n">
        <v>96</v>
      </c>
      <c r="D2229" s="101" t="n">
        <v>76</v>
      </c>
      <c r="E2229" s="101" t="n">
        <v>172</v>
      </c>
      <c r="F2229" s="101" t="s">
        <v>297</v>
      </c>
      <c r="G2229" s="101" t="str">
        <f aca="false">E2229&amp;""&amp;F2229</f>
        <v>172Os</v>
      </c>
      <c r="H2229" s="101" t="n">
        <v>-37243.629</v>
      </c>
      <c r="I2229" s="101" t="n">
        <v>11011.72</v>
      </c>
      <c r="J2229" s="101" t="n">
        <v>3282.32</v>
      </c>
      <c r="K2229" s="101" t="n">
        <v>19459.81</v>
      </c>
      <c r="L2229" s="101" t="n">
        <v>4531.1</v>
      </c>
      <c r="M2229" s="101" t="n">
        <v>-9864.26</v>
      </c>
      <c r="N2229" s="101" t="n">
        <v>-16146.15</v>
      </c>
      <c r="O2229" s="101" t="n">
        <v>5224.31</v>
      </c>
      <c r="P2229" s="101" t="n">
        <v>2553.49</v>
      </c>
      <c r="Q2229" s="101" t="n">
        <v>-18898.01</v>
      </c>
      <c r="R2229" s="101"/>
      <c r="S2229" s="101"/>
      <c r="T2229" s="101"/>
      <c r="U2229" s="101"/>
      <c r="V2229" s="101"/>
      <c r="W2229" s="101"/>
      <c r="X2229" s="101"/>
      <c r="Y2229" s="101"/>
      <c r="Z2229" s="101"/>
      <c r="AA2229" s="101"/>
    </row>
    <row r="2230" customFormat="false" ht="15.75" hidden="false" customHeight="true" outlineLevel="0" collapsed="false">
      <c r="A2230" s="101"/>
      <c r="B2230" s="101" t="n">
        <v>18</v>
      </c>
      <c r="C2230" s="101" t="n">
        <v>95</v>
      </c>
      <c r="D2230" s="101" t="n">
        <v>77</v>
      </c>
      <c r="E2230" s="101" t="n">
        <v>172</v>
      </c>
      <c r="F2230" s="101" t="s">
        <v>298</v>
      </c>
      <c r="G2230" s="101" t="str">
        <f aca="false">E2230&amp;""&amp;F2230</f>
        <v>172Ir</v>
      </c>
      <c r="H2230" s="101" t="n">
        <v>-27379.369</v>
      </c>
      <c r="I2230" s="101" t="n">
        <v>9033.75</v>
      </c>
      <c r="J2230" s="101" t="n">
        <v>365.11</v>
      </c>
      <c r="K2230" s="101" t="n">
        <v>20162.01</v>
      </c>
      <c r="L2230" s="101" t="n">
        <v>3039.56</v>
      </c>
      <c r="M2230" s="101" t="n">
        <v>-6281.889</v>
      </c>
      <c r="N2230" s="101" t="n">
        <v>-18010.67</v>
      </c>
      <c r="O2230" s="101" t="n">
        <v>5990.6</v>
      </c>
      <c r="P2230" s="101" t="n">
        <v>6581.94</v>
      </c>
      <c r="Q2230" s="101" t="n">
        <v>-17980.75</v>
      </c>
      <c r="R2230" s="101"/>
      <c r="S2230" s="101"/>
      <c r="T2230" s="101"/>
      <c r="U2230" s="101"/>
      <c r="V2230" s="101"/>
      <c r="W2230" s="101"/>
      <c r="X2230" s="101"/>
      <c r="Y2230" s="101"/>
      <c r="Z2230" s="101"/>
      <c r="AA2230" s="101"/>
    </row>
    <row r="2231" customFormat="false" ht="15.75" hidden="false" customHeight="true" outlineLevel="0" collapsed="false">
      <c r="A2231" s="101"/>
      <c r="B2231" s="101" t="n">
        <v>16</v>
      </c>
      <c r="C2231" s="101" t="n">
        <v>94</v>
      </c>
      <c r="D2231" s="101" t="n">
        <v>78</v>
      </c>
      <c r="E2231" s="101" t="n">
        <v>172</v>
      </c>
      <c r="F2231" s="101" t="s">
        <v>299</v>
      </c>
      <c r="G2231" s="101" t="str">
        <f aca="false">E2231&amp;""&amp;F2231</f>
        <v>172Pt</v>
      </c>
      <c r="H2231" s="101" t="n">
        <v>-21097.48</v>
      </c>
      <c r="I2231" s="101" t="n">
        <v>11698.86</v>
      </c>
      <c r="J2231" s="101" t="n">
        <v>1969.52</v>
      </c>
      <c r="K2231" s="101" t="n">
        <v>20935.57</v>
      </c>
      <c r="L2231" s="101" t="n">
        <v>1748.97</v>
      </c>
      <c r="M2231" s="101" t="n">
        <v>-11728.779</v>
      </c>
      <c r="N2231" s="101" t="n">
        <v>-19988.04</v>
      </c>
      <c r="O2231" s="101" t="n">
        <v>6464.49</v>
      </c>
      <c r="P2231" s="101" t="n">
        <v>5916.78</v>
      </c>
      <c r="Q2231" s="101" t="n">
        <v>-21601.15</v>
      </c>
      <c r="R2231" s="101"/>
      <c r="S2231" s="101"/>
      <c r="T2231" s="101"/>
      <c r="U2231" s="101"/>
      <c r="V2231" s="101"/>
      <c r="W2231" s="101"/>
      <c r="X2231" s="101"/>
      <c r="Y2231" s="101"/>
      <c r="Z2231" s="101"/>
      <c r="AA2231" s="101"/>
    </row>
    <row r="2232" customFormat="false" ht="15.75" hidden="false" customHeight="true" outlineLevel="0" collapsed="false">
      <c r="A2232" s="101"/>
      <c r="B2232" s="101" t="n">
        <v>14</v>
      </c>
      <c r="C2232" s="101" t="n">
        <v>93</v>
      </c>
      <c r="D2232" s="101" t="n">
        <v>79</v>
      </c>
      <c r="E2232" s="101" t="n">
        <v>172</v>
      </c>
      <c r="F2232" s="101" t="s">
        <v>300</v>
      </c>
      <c r="G2232" s="101" t="str">
        <f aca="false">E2232&amp;""&amp;F2232</f>
        <v>172Au</v>
      </c>
      <c r="H2232" s="101" t="n">
        <v>-9368.702</v>
      </c>
      <c r="I2232" s="101" t="n">
        <v>9872.37</v>
      </c>
      <c r="J2232" s="101" t="n">
        <v>-812.27</v>
      </c>
      <c r="K2232" s="101" t="n">
        <v>21759.01</v>
      </c>
      <c r="L2232" s="101" t="n">
        <v>587.01</v>
      </c>
      <c r="M2232" s="101" t="n">
        <v>-8259.262</v>
      </c>
      <c r="N2232" s="101"/>
      <c r="O2232" s="101" t="n">
        <v>6923.22</v>
      </c>
      <c r="P2232" s="101" t="n">
        <v>9759.26</v>
      </c>
      <c r="Q2232" s="101" t="n">
        <v>-20728.01</v>
      </c>
      <c r="R2232" s="101"/>
      <c r="S2232" s="101"/>
      <c r="T2232" s="101"/>
      <c r="U2232" s="101"/>
      <c r="V2232" s="101"/>
      <c r="W2232" s="101"/>
      <c r="X2232" s="101"/>
      <c r="Y2232" s="101"/>
      <c r="Z2232" s="101"/>
      <c r="AA2232" s="101"/>
    </row>
    <row r="2233" customFormat="false" ht="15.75" hidden="false" customHeight="true" outlineLevel="0" collapsed="false">
      <c r="A2233" s="101"/>
      <c r="B2233" s="101" t="n">
        <v>12</v>
      </c>
      <c r="C2233" s="101" t="n">
        <v>92</v>
      </c>
      <c r="D2233" s="101" t="n">
        <v>80</v>
      </c>
      <c r="E2233" s="101" t="n">
        <v>172</v>
      </c>
      <c r="F2233" s="101" t="s">
        <v>301</v>
      </c>
      <c r="G2233" s="101" t="str">
        <f aca="false">E2233&amp;""&amp;F2233</f>
        <v>172Hg</v>
      </c>
      <c r="H2233" s="101" t="n">
        <v>-1109.439</v>
      </c>
      <c r="I2233" s="101" t="n">
        <v>12468.01</v>
      </c>
      <c r="J2233" s="101" t="n">
        <v>830.76</v>
      </c>
      <c r="K2233" s="101"/>
      <c r="L2233" s="101" t="n">
        <v>-617.17</v>
      </c>
      <c r="M2233" s="101"/>
      <c r="N2233" s="101"/>
      <c r="O2233" s="101" t="n">
        <v>7523.72</v>
      </c>
      <c r="P2233" s="101" t="n">
        <v>9071.53</v>
      </c>
      <c r="Q2233" s="101"/>
      <c r="R2233" s="101"/>
      <c r="S2233" s="101"/>
      <c r="T2233" s="101"/>
      <c r="U2233" s="101"/>
      <c r="V2233" s="101"/>
      <c r="W2233" s="101"/>
      <c r="X2233" s="101"/>
      <c r="Y2233" s="101"/>
      <c r="Z2233" s="101"/>
      <c r="AA2233" s="101"/>
    </row>
    <row r="2234" customFormat="false" ht="15.75" hidden="false" customHeight="true" outlineLevel="0" collapsed="false">
      <c r="A2234" s="101"/>
      <c r="B2234" s="101" t="n">
        <v>41</v>
      </c>
      <c r="C2234" s="101" t="n">
        <v>107</v>
      </c>
      <c r="D2234" s="101" t="n">
        <v>66</v>
      </c>
      <c r="E2234" s="101" t="n">
        <v>173</v>
      </c>
      <c r="F2234" s="101" t="s">
        <v>287</v>
      </c>
      <c r="G2234" s="101" t="str">
        <f aca="false">E2234&amp;""&amp;F2234</f>
        <v>173Dy</v>
      </c>
      <c r="H2234" s="101" t="n">
        <v>-43939.01</v>
      </c>
      <c r="I2234" s="101" t="n">
        <v>4001.01</v>
      </c>
      <c r="J2234" s="101"/>
      <c r="K2234" s="101" t="n">
        <v>9892.01</v>
      </c>
      <c r="L2234" s="101"/>
      <c r="M2234" s="101" t="n">
        <v>5412.01</v>
      </c>
      <c r="N2234" s="101" t="n">
        <v>9715.01</v>
      </c>
      <c r="O2234" s="101" t="n">
        <v>-2211.01</v>
      </c>
      <c r="P2234" s="101"/>
      <c r="Q2234" s="101" t="n">
        <v>-526.01</v>
      </c>
      <c r="R2234" s="101"/>
      <c r="S2234" s="101"/>
      <c r="T2234" s="101"/>
      <c r="U2234" s="101"/>
      <c r="V2234" s="101"/>
      <c r="W2234" s="101"/>
      <c r="X2234" s="101"/>
      <c r="Y2234" s="101"/>
      <c r="Z2234" s="101"/>
      <c r="AA2234" s="101"/>
    </row>
    <row r="2235" customFormat="false" ht="15.75" hidden="false" customHeight="true" outlineLevel="0" collapsed="false">
      <c r="A2235" s="101"/>
      <c r="B2235" s="101" t="n">
        <v>39</v>
      </c>
      <c r="C2235" s="101" t="n">
        <v>106</v>
      </c>
      <c r="D2235" s="101" t="n">
        <v>67</v>
      </c>
      <c r="E2235" s="101" t="n">
        <v>173</v>
      </c>
      <c r="F2235" s="101" t="s">
        <v>288</v>
      </c>
      <c r="G2235" s="101" t="str">
        <f aca="false">E2235&amp;""&amp;F2235</f>
        <v>173Ho</v>
      </c>
      <c r="H2235" s="101" t="n">
        <v>-49351.01</v>
      </c>
      <c r="I2235" s="101" t="n">
        <v>5938.01</v>
      </c>
      <c r="J2235" s="101" t="n">
        <v>8630.01</v>
      </c>
      <c r="K2235" s="101" t="n">
        <v>10974.01</v>
      </c>
      <c r="L2235" s="101" t="n">
        <v>19897.01</v>
      </c>
      <c r="M2235" s="101" t="n">
        <v>4304.01</v>
      </c>
      <c r="N2235" s="101" t="n">
        <v>6904.01</v>
      </c>
      <c r="O2235" s="101" t="n">
        <v>-1447.01</v>
      </c>
      <c r="P2235" s="101"/>
      <c r="Q2235" s="101" t="n">
        <v>-938.01</v>
      </c>
      <c r="R2235" s="101"/>
      <c r="S2235" s="101"/>
      <c r="T2235" s="101"/>
      <c r="U2235" s="101"/>
      <c r="V2235" s="101"/>
      <c r="W2235" s="101"/>
      <c r="X2235" s="101"/>
      <c r="Y2235" s="101"/>
      <c r="Z2235" s="101"/>
      <c r="AA2235" s="101"/>
    </row>
    <row r="2236" customFormat="false" ht="15.75" hidden="false" customHeight="true" outlineLevel="0" collapsed="false">
      <c r="A2236" s="101"/>
      <c r="B2236" s="101" t="n">
        <v>37</v>
      </c>
      <c r="C2236" s="101" t="n">
        <v>105</v>
      </c>
      <c r="D2236" s="101" t="n">
        <v>68</v>
      </c>
      <c r="E2236" s="101" t="n">
        <v>173</v>
      </c>
      <c r="F2236" s="101" t="s">
        <v>289</v>
      </c>
      <c r="G2236" s="101" t="str">
        <f aca="false">E2236&amp;""&amp;F2236</f>
        <v>173Er</v>
      </c>
      <c r="H2236" s="101" t="n">
        <v>-53654.01</v>
      </c>
      <c r="I2236" s="101" t="n">
        <v>5241.01</v>
      </c>
      <c r="J2236" s="101" t="n">
        <v>9459.01</v>
      </c>
      <c r="K2236" s="101" t="n">
        <v>12077.01</v>
      </c>
      <c r="L2236" s="101" t="n">
        <v>18043.01</v>
      </c>
      <c r="M2236" s="101" t="n">
        <v>2600.01</v>
      </c>
      <c r="N2236" s="101" t="n">
        <v>3898.01</v>
      </c>
      <c r="O2236" s="101" t="n">
        <v>-481.01</v>
      </c>
      <c r="P2236" s="101" t="n">
        <v>-12934.01</v>
      </c>
      <c r="Q2236" s="101" t="n">
        <v>-4350.01</v>
      </c>
      <c r="R2236" s="101"/>
      <c r="S2236" s="101"/>
      <c r="T2236" s="101"/>
      <c r="U2236" s="101"/>
      <c r="V2236" s="101"/>
      <c r="W2236" s="101"/>
      <c r="X2236" s="101"/>
      <c r="Y2236" s="101"/>
      <c r="Z2236" s="101"/>
      <c r="AA2236" s="101"/>
    </row>
    <row r="2237" customFormat="false" ht="15.75" hidden="false" customHeight="true" outlineLevel="0" collapsed="false">
      <c r="A2237" s="101"/>
      <c r="B2237" s="101" t="n">
        <v>35</v>
      </c>
      <c r="C2237" s="101" t="n">
        <v>104</v>
      </c>
      <c r="D2237" s="101" t="n">
        <v>69</v>
      </c>
      <c r="E2237" s="101" t="n">
        <v>173</v>
      </c>
      <c r="F2237" s="101" t="s">
        <v>290</v>
      </c>
      <c r="G2237" s="101" t="str">
        <f aca="false">E2237&amp;""&amp;F2237</f>
        <v>173Tm</v>
      </c>
      <c r="H2237" s="101" t="n">
        <v>-56254.44</v>
      </c>
      <c r="I2237" s="101" t="n">
        <v>6950.87</v>
      </c>
      <c r="J2237" s="101" t="n">
        <v>7059.35</v>
      </c>
      <c r="K2237" s="101" t="n">
        <v>13185.61</v>
      </c>
      <c r="L2237" s="101" t="n">
        <v>16312.99</v>
      </c>
      <c r="M2237" s="101" t="n">
        <v>1297.789</v>
      </c>
      <c r="N2237" s="101" t="n">
        <v>628.15</v>
      </c>
      <c r="O2237" s="101" t="n">
        <v>118.23</v>
      </c>
      <c r="P2237" s="101" t="n">
        <v>-12060.01</v>
      </c>
      <c r="Q2237" s="101" t="n">
        <v>-5069.58</v>
      </c>
      <c r="R2237" s="101"/>
      <c r="S2237" s="101"/>
      <c r="T2237" s="101"/>
      <c r="U2237" s="101"/>
      <c r="V2237" s="101"/>
      <c r="W2237" s="101"/>
      <c r="X2237" s="101"/>
      <c r="Y2237" s="101"/>
      <c r="Z2237" s="101"/>
      <c r="AA2237" s="101"/>
    </row>
    <row r="2238" customFormat="false" ht="15.75" hidden="false" customHeight="true" outlineLevel="0" collapsed="false">
      <c r="A2238" s="101"/>
      <c r="B2238" s="101" t="n">
        <v>33</v>
      </c>
      <c r="C2238" s="101" t="n">
        <v>103</v>
      </c>
      <c r="D2238" s="101" t="n">
        <v>70</v>
      </c>
      <c r="E2238" s="101" t="n">
        <v>173</v>
      </c>
      <c r="F2238" s="101" t="s">
        <v>291</v>
      </c>
      <c r="G2238" s="101" t="str">
        <f aca="false">E2238&amp;""&amp;F2238</f>
        <v>173Yb</v>
      </c>
      <c r="H2238" s="101" t="n">
        <v>-57552.229</v>
      </c>
      <c r="I2238" s="101" t="n">
        <v>6367.37</v>
      </c>
      <c r="J2238" s="101" t="n">
        <v>7466.31</v>
      </c>
      <c r="K2238" s="101" t="n">
        <v>14386.84</v>
      </c>
      <c r="L2238" s="101" t="n">
        <v>14410.78</v>
      </c>
      <c r="M2238" s="101" t="n">
        <v>-669.644</v>
      </c>
      <c r="N2238" s="101" t="n">
        <v>-2140.45</v>
      </c>
      <c r="O2238" s="101" t="n">
        <v>945.5</v>
      </c>
      <c r="P2238" s="101" t="n">
        <v>-8357.14</v>
      </c>
      <c r="Q2238" s="101" t="n">
        <v>-8885.41</v>
      </c>
      <c r="R2238" s="101"/>
      <c r="S2238" s="101"/>
      <c r="T2238" s="101"/>
      <c r="U2238" s="101"/>
      <c r="V2238" s="101"/>
      <c r="W2238" s="101"/>
      <c r="X2238" s="101"/>
      <c r="Y2238" s="101"/>
      <c r="Z2238" s="101"/>
      <c r="AA2238" s="101"/>
    </row>
    <row r="2239" customFormat="false" ht="15.75" hidden="false" customHeight="true" outlineLevel="0" collapsed="false">
      <c r="A2239" s="101"/>
      <c r="B2239" s="101" t="n">
        <v>31</v>
      </c>
      <c r="C2239" s="101" t="n">
        <v>102</v>
      </c>
      <c r="D2239" s="101" t="n">
        <v>71</v>
      </c>
      <c r="E2239" s="101" t="n">
        <v>173</v>
      </c>
      <c r="F2239" s="101" t="s">
        <v>292</v>
      </c>
      <c r="G2239" s="101" t="str">
        <f aca="false">E2239&amp;""&amp;F2239</f>
        <v>173Lu</v>
      </c>
      <c r="H2239" s="101" t="n">
        <v>-56882.585</v>
      </c>
      <c r="I2239" s="101" t="n">
        <v>8215.77</v>
      </c>
      <c r="J2239" s="101" t="n">
        <v>4915.38</v>
      </c>
      <c r="K2239" s="101" t="n">
        <v>15195.24</v>
      </c>
      <c r="L2239" s="101" t="n">
        <v>12249.06</v>
      </c>
      <c r="M2239" s="101" t="n">
        <v>-1470.802</v>
      </c>
      <c r="N2239" s="101" t="n">
        <v>-4486.05</v>
      </c>
      <c r="O2239" s="101" t="n">
        <v>1968.14</v>
      </c>
      <c r="P2239" s="101" t="n">
        <v>-6796.67</v>
      </c>
      <c r="Q2239" s="101" t="n">
        <v>-8551.68</v>
      </c>
      <c r="R2239" s="101"/>
      <c r="S2239" s="101"/>
      <c r="T2239" s="101"/>
      <c r="U2239" s="101"/>
      <c r="V2239" s="101"/>
      <c r="W2239" s="101"/>
      <c r="X2239" s="101"/>
      <c r="Y2239" s="101"/>
      <c r="Z2239" s="101"/>
      <c r="AA2239" s="101"/>
    </row>
    <row r="2240" customFormat="false" ht="15.75" hidden="false" customHeight="true" outlineLevel="0" collapsed="false">
      <c r="A2240" s="101"/>
      <c r="B2240" s="101" t="n">
        <v>29</v>
      </c>
      <c r="C2240" s="101" t="n">
        <v>101</v>
      </c>
      <c r="D2240" s="101" t="n">
        <v>72</v>
      </c>
      <c r="E2240" s="101" t="n">
        <v>173</v>
      </c>
      <c r="F2240" s="101" t="s">
        <v>293</v>
      </c>
      <c r="G2240" s="101" t="str">
        <f aca="false">E2240&amp;""&amp;F2240</f>
        <v>173Hf</v>
      </c>
      <c r="H2240" s="101" t="n">
        <v>-55411.784</v>
      </c>
      <c r="I2240" s="101" t="n">
        <v>7080.88</v>
      </c>
      <c r="J2240" s="101" t="n">
        <v>5962.62</v>
      </c>
      <c r="K2240" s="101" t="n">
        <v>16123.07</v>
      </c>
      <c r="L2240" s="101" t="n">
        <v>10681.7</v>
      </c>
      <c r="M2240" s="101" t="n">
        <v>-3015.246</v>
      </c>
      <c r="N2240" s="101" t="n">
        <v>-6684.4</v>
      </c>
      <c r="O2240" s="101" t="n">
        <v>2540.4</v>
      </c>
      <c r="P2240" s="101" t="n">
        <v>-3444.58</v>
      </c>
      <c r="Q2240" s="101" t="n">
        <v>-12153.12</v>
      </c>
      <c r="R2240" s="101"/>
      <c r="S2240" s="101"/>
      <c r="T2240" s="101"/>
      <c r="U2240" s="101"/>
      <c r="V2240" s="101"/>
      <c r="W2240" s="101"/>
      <c r="X2240" s="101"/>
      <c r="Y2240" s="101"/>
      <c r="Z2240" s="101"/>
      <c r="AA2240" s="101"/>
    </row>
    <row r="2241" customFormat="false" ht="15.75" hidden="false" customHeight="true" outlineLevel="0" collapsed="false">
      <c r="A2241" s="101"/>
      <c r="B2241" s="101" t="n">
        <v>27</v>
      </c>
      <c r="C2241" s="101" t="n">
        <v>100</v>
      </c>
      <c r="D2241" s="101" t="n">
        <v>73</v>
      </c>
      <c r="E2241" s="101" t="n">
        <v>173</v>
      </c>
      <c r="F2241" s="101" t="s">
        <v>294</v>
      </c>
      <c r="G2241" s="101" t="str">
        <f aca="false">E2241&amp;""&amp;F2241</f>
        <v>173Ta</v>
      </c>
      <c r="H2241" s="101" t="n">
        <v>-52396.538</v>
      </c>
      <c r="I2241" s="101" t="n">
        <v>9137.88</v>
      </c>
      <c r="J2241" s="101" t="n">
        <v>3283.28</v>
      </c>
      <c r="K2241" s="101" t="n">
        <v>16818.9</v>
      </c>
      <c r="L2241" s="101" t="n">
        <v>9144.5</v>
      </c>
      <c r="M2241" s="101" t="n">
        <v>-3669.155</v>
      </c>
      <c r="N2241" s="101" t="n">
        <v>-8842.67</v>
      </c>
      <c r="O2241" s="101" t="n">
        <v>3262.65</v>
      </c>
      <c r="P2241" s="101" t="n">
        <v>-2947.37</v>
      </c>
      <c r="Q2241" s="101" t="n">
        <v>-11370.67</v>
      </c>
      <c r="R2241" s="101"/>
      <c r="S2241" s="101"/>
      <c r="T2241" s="101"/>
      <c r="U2241" s="101"/>
      <c r="V2241" s="101"/>
      <c r="W2241" s="101"/>
      <c r="X2241" s="101"/>
      <c r="Y2241" s="101"/>
      <c r="Z2241" s="101"/>
      <c r="AA2241" s="101"/>
    </row>
    <row r="2242" customFormat="false" ht="15.75" hidden="false" customHeight="true" outlineLevel="0" collapsed="false">
      <c r="A2242" s="101"/>
      <c r="B2242" s="101" t="n">
        <v>25</v>
      </c>
      <c r="C2242" s="101" t="n">
        <v>99</v>
      </c>
      <c r="D2242" s="101" t="n">
        <v>74</v>
      </c>
      <c r="E2242" s="101" t="n">
        <v>173</v>
      </c>
      <c r="F2242" s="101" t="s">
        <v>295</v>
      </c>
      <c r="G2242" s="101" t="str">
        <f aca="false">E2242&amp;""&amp;F2242</f>
        <v>173W</v>
      </c>
      <c r="H2242" s="101" t="n">
        <v>-48727.383</v>
      </c>
      <c r="I2242" s="101" t="n">
        <v>7701.51</v>
      </c>
      <c r="J2242" s="101" t="n">
        <v>4686.38</v>
      </c>
      <c r="K2242" s="101" t="n">
        <v>17783.93</v>
      </c>
      <c r="L2242" s="101" t="n">
        <v>7873.98</v>
      </c>
      <c r="M2242" s="101" t="n">
        <v>-5173.518</v>
      </c>
      <c r="N2242" s="101" t="n">
        <v>-11289.21</v>
      </c>
      <c r="O2242" s="101" t="n">
        <v>3564.59</v>
      </c>
      <c r="P2242" s="101" t="n">
        <v>385.87</v>
      </c>
      <c r="Q2242" s="101" t="n">
        <v>-15272.39</v>
      </c>
      <c r="R2242" s="101"/>
      <c r="S2242" s="101"/>
      <c r="T2242" s="101"/>
      <c r="U2242" s="101"/>
      <c r="V2242" s="101"/>
      <c r="W2242" s="101"/>
      <c r="X2242" s="101"/>
      <c r="Y2242" s="101"/>
      <c r="Z2242" s="101"/>
      <c r="AA2242" s="101"/>
    </row>
    <row r="2243" customFormat="false" ht="15.75" hidden="false" customHeight="true" outlineLevel="0" collapsed="false">
      <c r="A2243" s="101"/>
      <c r="B2243" s="101" t="n">
        <v>23</v>
      </c>
      <c r="C2243" s="101" t="n">
        <v>98</v>
      </c>
      <c r="D2243" s="101" t="n">
        <v>75</v>
      </c>
      <c r="E2243" s="101" t="n">
        <v>173</v>
      </c>
      <c r="F2243" s="101" t="s">
        <v>296</v>
      </c>
      <c r="G2243" s="101" t="str">
        <f aca="false">E2243&amp;""&amp;F2243</f>
        <v>173Re</v>
      </c>
      <c r="H2243" s="101" t="n">
        <v>-43553.865</v>
      </c>
      <c r="I2243" s="101" t="n">
        <v>10098.87</v>
      </c>
      <c r="J2243" s="101" t="n">
        <v>1745.65</v>
      </c>
      <c r="K2243" s="101" t="n">
        <v>18446.22</v>
      </c>
      <c r="L2243" s="101" t="n">
        <v>6411.53</v>
      </c>
      <c r="M2243" s="101" t="n">
        <v>-6115.692</v>
      </c>
      <c r="N2243" s="101" t="n">
        <v>-13285.56</v>
      </c>
      <c r="O2243" s="101" t="n">
        <v>4311.65</v>
      </c>
      <c r="P2243" s="101" t="n">
        <v>487.14</v>
      </c>
      <c r="Q2243" s="101" t="n">
        <v>-14381.55</v>
      </c>
      <c r="R2243" s="101"/>
      <c r="S2243" s="101"/>
      <c r="T2243" s="101"/>
      <c r="U2243" s="101"/>
      <c r="V2243" s="101"/>
      <c r="W2243" s="101"/>
      <c r="X2243" s="101"/>
      <c r="Y2243" s="101"/>
      <c r="Z2243" s="101"/>
      <c r="AA2243" s="101"/>
    </row>
    <row r="2244" customFormat="false" ht="15.75" hidden="false" customHeight="true" outlineLevel="0" collapsed="false">
      <c r="A2244" s="101"/>
      <c r="B2244" s="101" t="n">
        <v>21</v>
      </c>
      <c r="C2244" s="101" t="n">
        <v>97</v>
      </c>
      <c r="D2244" s="101" t="n">
        <v>76</v>
      </c>
      <c r="E2244" s="101" t="n">
        <v>173</v>
      </c>
      <c r="F2244" s="101" t="s">
        <v>297</v>
      </c>
      <c r="G2244" s="101" t="str">
        <f aca="false">E2244&amp;""&amp;F2244</f>
        <v>173Os</v>
      </c>
      <c r="H2244" s="101" t="n">
        <v>-37438.173</v>
      </c>
      <c r="I2244" s="101" t="n">
        <v>8265.86</v>
      </c>
      <c r="J2244" s="101" t="n">
        <v>3200.83</v>
      </c>
      <c r="K2244" s="101" t="n">
        <v>19277.58</v>
      </c>
      <c r="L2244" s="101" t="n">
        <v>4930.02</v>
      </c>
      <c r="M2244" s="101" t="n">
        <v>-7169.868</v>
      </c>
      <c r="N2244" s="101" t="n">
        <v>-15495.02</v>
      </c>
      <c r="O2244" s="101" t="n">
        <v>5054.63</v>
      </c>
      <c r="P2244" s="101" t="n">
        <v>4370.04</v>
      </c>
      <c r="Q2244" s="101" t="n">
        <v>-18130.12</v>
      </c>
      <c r="R2244" s="101"/>
      <c r="S2244" s="101"/>
      <c r="T2244" s="101"/>
      <c r="U2244" s="101"/>
      <c r="V2244" s="101"/>
      <c r="W2244" s="101"/>
      <c r="X2244" s="101"/>
      <c r="Y2244" s="101"/>
      <c r="Z2244" s="101"/>
      <c r="AA2244" s="101"/>
    </row>
    <row r="2245" customFormat="false" ht="15.75" hidden="false" customHeight="true" outlineLevel="0" collapsed="false">
      <c r="A2245" s="101"/>
      <c r="B2245" s="101" t="n">
        <v>19</v>
      </c>
      <c r="C2245" s="101" t="n">
        <v>96</v>
      </c>
      <c r="D2245" s="101" t="n">
        <v>77</v>
      </c>
      <c r="E2245" s="101" t="n">
        <v>173</v>
      </c>
      <c r="F2245" s="101" t="s">
        <v>298</v>
      </c>
      <c r="G2245" s="101" t="str">
        <f aca="false">E2245&amp;""&amp;F2245</f>
        <v>173Ir</v>
      </c>
      <c r="H2245" s="101" t="n">
        <v>-30268.305</v>
      </c>
      <c r="I2245" s="101" t="n">
        <v>10960.25</v>
      </c>
      <c r="J2245" s="101" t="n">
        <v>313.65</v>
      </c>
      <c r="K2245" s="101" t="n">
        <v>19994</v>
      </c>
      <c r="L2245" s="101" t="n">
        <v>3595.97</v>
      </c>
      <c r="M2245" s="101" t="n">
        <v>-8325.155</v>
      </c>
      <c r="N2245" s="101" t="n">
        <v>-17451.81</v>
      </c>
      <c r="O2245" s="101" t="n">
        <v>5715.94</v>
      </c>
      <c r="P2245" s="101" t="n">
        <v>3969.04</v>
      </c>
      <c r="Q2245" s="101" t="n">
        <v>-17242.14</v>
      </c>
      <c r="R2245" s="101"/>
      <c r="S2245" s="101"/>
      <c r="T2245" s="101"/>
      <c r="U2245" s="101"/>
      <c r="V2245" s="101"/>
      <c r="W2245" s="101"/>
      <c r="X2245" s="101"/>
      <c r="Y2245" s="101"/>
      <c r="Z2245" s="101"/>
      <c r="AA2245" s="101"/>
    </row>
    <row r="2246" customFormat="false" ht="15.75" hidden="false" customHeight="true" outlineLevel="0" collapsed="false">
      <c r="A2246" s="101"/>
      <c r="B2246" s="101" t="n">
        <v>17</v>
      </c>
      <c r="C2246" s="101" t="n">
        <v>95</v>
      </c>
      <c r="D2246" s="101" t="n">
        <v>78</v>
      </c>
      <c r="E2246" s="101" t="n">
        <v>173</v>
      </c>
      <c r="F2246" s="101" t="s">
        <v>299</v>
      </c>
      <c r="G2246" s="101" t="str">
        <f aca="false">E2246&amp;""&amp;F2246</f>
        <v>173Pt</v>
      </c>
      <c r="H2246" s="101" t="n">
        <v>-21943.15</v>
      </c>
      <c r="I2246" s="101" t="n">
        <v>8916.99</v>
      </c>
      <c r="J2246" s="101" t="n">
        <v>1852.75</v>
      </c>
      <c r="K2246" s="101" t="n">
        <v>20615.84</v>
      </c>
      <c r="L2246" s="101" t="n">
        <v>2217.86</v>
      </c>
      <c r="M2246" s="101" t="n">
        <v>-9126.654</v>
      </c>
      <c r="N2246" s="101" t="n">
        <v>-19233.01</v>
      </c>
      <c r="O2246" s="101" t="n">
        <v>6354.87</v>
      </c>
      <c r="P2246" s="101" t="n">
        <v>8011.51</v>
      </c>
      <c r="Q2246" s="101" t="n">
        <v>-20645.77</v>
      </c>
      <c r="R2246" s="101"/>
      <c r="S2246" s="101"/>
      <c r="T2246" s="101"/>
      <c r="U2246" s="101"/>
      <c r="V2246" s="101"/>
      <c r="W2246" s="101"/>
      <c r="X2246" s="101"/>
      <c r="Y2246" s="101"/>
      <c r="Z2246" s="101"/>
      <c r="AA2246" s="101"/>
    </row>
    <row r="2247" customFormat="false" ht="15.75" hidden="false" customHeight="true" outlineLevel="0" collapsed="false">
      <c r="A2247" s="101"/>
      <c r="B2247" s="101" t="n">
        <v>15</v>
      </c>
      <c r="C2247" s="101" t="n">
        <v>94</v>
      </c>
      <c r="D2247" s="101" t="n">
        <v>79</v>
      </c>
      <c r="E2247" s="101" t="n">
        <v>173</v>
      </c>
      <c r="F2247" s="101" t="s">
        <v>300</v>
      </c>
      <c r="G2247" s="101" t="str">
        <f aca="false">E2247&amp;""&amp;F2247</f>
        <v>173Au</v>
      </c>
      <c r="H2247" s="101" t="n">
        <v>-12816.496</v>
      </c>
      <c r="I2247" s="101" t="n">
        <v>11519.11</v>
      </c>
      <c r="J2247" s="101" t="n">
        <v>-992.01</v>
      </c>
      <c r="K2247" s="101" t="n">
        <v>21391.48</v>
      </c>
      <c r="L2247" s="101" t="n">
        <v>977.5</v>
      </c>
      <c r="M2247" s="101" t="n">
        <v>-10107.01</v>
      </c>
      <c r="N2247" s="101"/>
      <c r="O2247" s="101" t="n">
        <v>6836.4</v>
      </c>
      <c r="P2247" s="101" t="n">
        <v>7273.9</v>
      </c>
      <c r="Q2247" s="101" t="n">
        <v>-19778.37</v>
      </c>
      <c r="R2247" s="101"/>
      <c r="S2247" s="101"/>
      <c r="T2247" s="101"/>
      <c r="U2247" s="101"/>
      <c r="V2247" s="101"/>
      <c r="W2247" s="101"/>
      <c r="X2247" s="101"/>
      <c r="Y2247" s="101"/>
      <c r="Z2247" s="101"/>
      <c r="AA2247" s="101"/>
    </row>
    <row r="2248" customFormat="false" ht="15.75" hidden="false" customHeight="true" outlineLevel="0" collapsed="false">
      <c r="A2248" s="101"/>
      <c r="B2248" s="101" t="n">
        <v>13</v>
      </c>
      <c r="C2248" s="101" t="n">
        <v>93</v>
      </c>
      <c r="D2248" s="101" t="n">
        <v>80</v>
      </c>
      <c r="E2248" s="101" t="n">
        <v>173</v>
      </c>
      <c r="F2248" s="101" t="s">
        <v>301</v>
      </c>
      <c r="G2248" s="101" t="str">
        <f aca="false">E2248&amp;""&amp;F2248</f>
        <v>173Hg</v>
      </c>
      <c r="H2248" s="101" t="n">
        <v>-2710.01</v>
      </c>
      <c r="I2248" s="101" t="n">
        <v>9672.01</v>
      </c>
      <c r="J2248" s="101" t="n">
        <v>630.01</v>
      </c>
      <c r="K2248" s="101" t="n">
        <v>22140.01</v>
      </c>
      <c r="L2248" s="101" t="n">
        <v>-182.01</v>
      </c>
      <c r="M2248" s="101"/>
      <c r="N2248" s="101"/>
      <c r="O2248" s="101" t="n">
        <v>7377.95</v>
      </c>
      <c r="P2248" s="101" t="n">
        <v>11099.01</v>
      </c>
      <c r="Q2248" s="101"/>
      <c r="R2248" s="101"/>
      <c r="S2248" s="101"/>
      <c r="T2248" s="101"/>
      <c r="U2248" s="101"/>
      <c r="V2248" s="101"/>
      <c r="W2248" s="101"/>
      <c r="X2248" s="101"/>
      <c r="Y2248" s="101"/>
      <c r="Z2248" s="101"/>
      <c r="AA2248" s="101"/>
    </row>
    <row r="2249" customFormat="false" ht="15.75" hidden="false" customHeight="true" outlineLevel="0" collapsed="false">
      <c r="A2249" s="101"/>
      <c r="B2249" s="101" t="n">
        <v>40</v>
      </c>
      <c r="C2249" s="101" t="n">
        <v>107</v>
      </c>
      <c r="D2249" s="101" t="n">
        <v>67</v>
      </c>
      <c r="E2249" s="101" t="n">
        <v>174</v>
      </c>
      <c r="F2249" s="101" t="s">
        <v>288</v>
      </c>
      <c r="G2249" s="101" t="str">
        <f aca="false">E2249&amp;""&amp;F2249</f>
        <v>174Ho</v>
      </c>
      <c r="H2249" s="101" t="n">
        <v>-45690.01</v>
      </c>
      <c r="I2249" s="101" t="n">
        <v>4411.01</v>
      </c>
      <c r="J2249" s="101" t="n">
        <v>9040.01</v>
      </c>
      <c r="K2249" s="101" t="n">
        <v>10349.01</v>
      </c>
      <c r="L2249" s="101"/>
      <c r="M2249" s="101" t="n">
        <v>6260.01</v>
      </c>
      <c r="N2249" s="101" t="n">
        <v>8176.01</v>
      </c>
      <c r="O2249" s="101" t="n">
        <v>-1391.01</v>
      </c>
      <c r="P2249" s="101"/>
      <c r="Q2249" s="101" t="n">
        <v>-107.01</v>
      </c>
      <c r="R2249" s="101"/>
      <c r="S2249" s="101"/>
      <c r="T2249" s="101"/>
      <c r="U2249" s="101"/>
      <c r="V2249" s="101"/>
      <c r="W2249" s="101"/>
      <c r="X2249" s="101"/>
      <c r="Y2249" s="101"/>
      <c r="Z2249" s="101"/>
      <c r="AA2249" s="101"/>
    </row>
    <row r="2250" customFormat="false" ht="15.75" hidden="false" customHeight="true" outlineLevel="0" collapsed="false">
      <c r="A2250" s="101"/>
      <c r="B2250" s="101" t="n">
        <v>38</v>
      </c>
      <c r="C2250" s="101" t="n">
        <v>106</v>
      </c>
      <c r="D2250" s="101" t="n">
        <v>68</v>
      </c>
      <c r="E2250" s="101" t="n">
        <v>174</v>
      </c>
      <c r="F2250" s="101" t="s">
        <v>289</v>
      </c>
      <c r="G2250" s="101" t="str">
        <f aca="false">E2250&amp;""&amp;F2250</f>
        <v>174Er</v>
      </c>
      <c r="H2250" s="101" t="n">
        <v>-51949.01</v>
      </c>
      <c r="I2250" s="101" t="n">
        <v>6367.01</v>
      </c>
      <c r="J2250" s="101" t="n">
        <v>9888.01</v>
      </c>
      <c r="K2250" s="101" t="n">
        <v>11608.01</v>
      </c>
      <c r="L2250" s="101" t="n">
        <v>18518.01</v>
      </c>
      <c r="M2250" s="101" t="n">
        <v>1916.01</v>
      </c>
      <c r="N2250" s="101" t="n">
        <v>4996.01</v>
      </c>
      <c r="O2250" s="101" t="n">
        <v>-711.01</v>
      </c>
      <c r="P2250" s="101" t="n">
        <v>-15300.01</v>
      </c>
      <c r="Q2250" s="101" t="n">
        <v>-3766.01</v>
      </c>
      <c r="R2250" s="101"/>
      <c r="S2250" s="101"/>
      <c r="T2250" s="101"/>
      <c r="U2250" s="101"/>
      <c r="V2250" s="101"/>
      <c r="W2250" s="101"/>
      <c r="X2250" s="101"/>
      <c r="Y2250" s="101"/>
      <c r="Z2250" s="101"/>
      <c r="AA2250" s="101"/>
    </row>
    <row r="2251" customFormat="false" ht="15.75" hidden="false" customHeight="true" outlineLevel="0" collapsed="false">
      <c r="A2251" s="101"/>
      <c r="B2251" s="101" t="n">
        <v>36</v>
      </c>
      <c r="C2251" s="101" t="n">
        <v>105</v>
      </c>
      <c r="D2251" s="101" t="n">
        <v>69</v>
      </c>
      <c r="E2251" s="101" t="n">
        <v>174</v>
      </c>
      <c r="F2251" s="101" t="s">
        <v>290</v>
      </c>
      <c r="G2251" s="101" t="str">
        <f aca="false">E2251&amp;""&amp;F2251</f>
        <v>174Tm</v>
      </c>
      <c r="H2251" s="101" t="n">
        <v>-53865.547</v>
      </c>
      <c r="I2251" s="101" t="n">
        <v>5682.42</v>
      </c>
      <c r="J2251" s="101" t="n">
        <v>7500.01</v>
      </c>
      <c r="K2251" s="101" t="n">
        <v>12633.29</v>
      </c>
      <c r="L2251" s="101" t="n">
        <v>16960.01</v>
      </c>
      <c r="M2251" s="101" t="n">
        <v>3080</v>
      </c>
      <c r="N2251" s="101" t="n">
        <v>1706.59</v>
      </c>
      <c r="O2251" s="101" t="n">
        <v>-51.37</v>
      </c>
      <c r="P2251" s="101" t="n">
        <v>-11804.01</v>
      </c>
      <c r="Q2251" s="101" t="n">
        <v>-4384.63</v>
      </c>
      <c r="R2251" s="101"/>
      <c r="S2251" s="101"/>
      <c r="T2251" s="101"/>
      <c r="U2251" s="101"/>
      <c r="V2251" s="101"/>
      <c r="W2251" s="101"/>
      <c r="X2251" s="101"/>
      <c r="Y2251" s="101"/>
      <c r="Z2251" s="101"/>
      <c r="AA2251" s="101"/>
    </row>
    <row r="2252" customFormat="false" ht="15.75" hidden="false" customHeight="true" outlineLevel="0" collapsed="false">
      <c r="A2252" s="101"/>
      <c r="B2252" s="101" t="n">
        <v>34</v>
      </c>
      <c r="C2252" s="101" t="n">
        <v>104</v>
      </c>
      <c r="D2252" s="101" t="n">
        <v>70</v>
      </c>
      <c r="E2252" s="101" t="n">
        <v>174</v>
      </c>
      <c r="F2252" s="101" t="s">
        <v>291</v>
      </c>
      <c r="G2252" s="101" t="str">
        <f aca="false">E2252&amp;""&amp;F2252</f>
        <v>174Yb</v>
      </c>
      <c r="H2252" s="101" t="n">
        <v>-56945.547</v>
      </c>
      <c r="I2252" s="101" t="n">
        <v>7464.63</v>
      </c>
      <c r="J2252" s="101" t="n">
        <v>7980.08</v>
      </c>
      <c r="K2252" s="101" t="n">
        <v>13832</v>
      </c>
      <c r="L2252" s="101" t="n">
        <v>15039.42</v>
      </c>
      <c r="M2252" s="101" t="n">
        <v>-1373.411</v>
      </c>
      <c r="N2252" s="101" t="n">
        <v>-1098.89</v>
      </c>
      <c r="O2252" s="101" t="n">
        <v>738.63</v>
      </c>
      <c r="P2252" s="101" t="n">
        <v>-10580.01</v>
      </c>
      <c r="Q2252" s="101" t="n">
        <v>-8134.28</v>
      </c>
      <c r="R2252" s="101"/>
      <c r="S2252" s="101"/>
      <c r="T2252" s="101"/>
      <c r="U2252" s="101"/>
      <c r="V2252" s="101"/>
      <c r="W2252" s="101"/>
      <c r="X2252" s="101"/>
      <c r="Y2252" s="101"/>
      <c r="Z2252" s="101"/>
      <c r="AA2252" s="101"/>
    </row>
    <row r="2253" customFormat="false" ht="15.75" hidden="false" customHeight="true" outlineLevel="0" collapsed="false">
      <c r="A2253" s="101"/>
      <c r="B2253" s="101" t="n">
        <v>32</v>
      </c>
      <c r="C2253" s="101" t="n">
        <v>103</v>
      </c>
      <c r="D2253" s="101" t="n">
        <v>71</v>
      </c>
      <c r="E2253" s="101" t="n">
        <v>174</v>
      </c>
      <c r="F2253" s="101" t="s">
        <v>292</v>
      </c>
      <c r="G2253" s="101" t="str">
        <f aca="false">E2253&amp;""&amp;F2253</f>
        <v>174Lu</v>
      </c>
      <c r="H2253" s="101" t="n">
        <v>-55572.136</v>
      </c>
      <c r="I2253" s="101" t="n">
        <v>6760.87</v>
      </c>
      <c r="J2253" s="101" t="n">
        <v>5308.88</v>
      </c>
      <c r="K2253" s="101" t="n">
        <v>14976.64</v>
      </c>
      <c r="L2253" s="101" t="n">
        <v>12775.19</v>
      </c>
      <c r="M2253" s="101" t="n">
        <v>274.523</v>
      </c>
      <c r="N2253" s="101" t="n">
        <v>-3831.37</v>
      </c>
      <c r="O2253" s="101" t="n">
        <v>1799.24</v>
      </c>
      <c r="P2253" s="101" t="n">
        <v>-6606.67</v>
      </c>
      <c r="Q2253" s="101" t="n">
        <v>-8231.67</v>
      </c>
      <c r="R2253" s="101"/>
      <c r="S2253" s="101"/>
      <c r="T2253" s="101"/>
      <c r="U2253" s="101"/>
      <c r="V2253" s="101"/>
      <c r="W2253" s="101"/>
      <c r="X2253" s="101"/>
      <c r="Y2253" s="101"/>
      <c r="Z2253" s="101"/>
      <c r="AA2253" s="101"/>
    </row>
    <row r="2254" customFormat="false" ht="15.75" hidden="false" customHeight="true" outlineLevel="0" collapsed="false">
      <c r="A2254" s="101"/>
      <c r="B2254" s="101" t="n">
        <v>30</v>
      </c>
      <c r="C2254" s="101" t="n">
        <v>102</v>
      </c>
      <c r="D2254" s="101" t="n">
        <v>72</v>
      </c>
      <c r="E2254" s="101" t="n">
        <v>174</v>
      </c>
      <c r="F2254" s="101" t="s">
        <v>293</v>
      </c>
      <c r="G2254" s="101" t="str">
        <f aca="false">E2254&amp;""&amp;F2254</f>
        <v>174Hf</v>
      </c>
      <c r="H2254" s="101" t="n">
        <v>-55846.659</v>
      </c>
      <c r="I2254" s="101" t="n">
        <v>8506.19</v>
      </c>
      <c r="J2254" s="101" t="n">
        <v>6253.04</v>
      </c>
      <c r="K2254" s="101" t="n">
        <v>15587.07</v>
      </c>
      <c r="L2254" s="101" t="n">
        <v>11168.42</v>
      </c>
      <c r="M2254" s="101" t="n">
        <v>-4105.893</v>
      </c>
      <c r="N2254" s="101" t="n">
        <v>-5619.57</v>
      </c>
      <c r="O2254" s="101" t="n">
        <v>2493.15</v>
      </c>
      <c r="P2254" s="101" t="n">
        <v>-5583.4</v>
      </c>
      <c r="Q2254" s="101" t="n">
        <v>-11521.44</v>
      </c>
      <c r="R2254" s="101"/>
      <c r="S2254" s="101"/>
      <c r="T2254" s="101"/>
      <c r="U2254" s="101"/>
      <c r="V2254" s="101"/>
      <c r="W2254" s="101"/>
      <c r="X2254" s="101"/>
      <c r="Y2254" s="101"/>
      <c r="Z2254" s="101"/>
      <c r="AA2254" s="101"/>
    </row>
    <row r="2255" customFormat="false" ht="15.75" hidden="false" customHeight="true" outlineLevel="0" collapsed="false">
      <c r="A2255" s="101"/>
      <c r="B2255" s="101" t="n">
        <v>28</v>
      </c>
      <c r="C2255" s="101" t="n">
        <v>101</v>
      </c>
      <c r="D2255" s="101" t="n">
        <v>73</v>
      </c>
      <c r="E2255" s="101" t="n">
        <v>174</v>
      </c>
      <c r="F2255" s="101" t="s">
        <v>294</v>
      </c>
      <c r="G2255" s="101" t="str">
        <f aca="false">E2255&amp;""&amp;F2255</f>
        <v>174Ta</v>
      </c>
      <c r="H2255" s="101" t="n">
        <v>-51740.766</v>
      </c>
      <c r="I2255" s="101" t="n">
        <v>7415.55</v>
      </c>
      <c r="J2255" s="101" t="n">
        <v>3617.95</v>
      </c>
      <c r="K2255" s="101" t="n">
        <v>16553.42</v>
      </c>
      <c r="L2255" s="101" t="n">
        <v>9580.57</v>
      </c>
      <c r="M2255" s="101" t="n">
        <v>-1513.678</v>
      </c>
      <c r="N2255" s="101" t="n">
        <v>-8067.67</v>
      </c>
      <c r="O2255" s="101" t="n">
        <v>3141.35</v>
      </c>
      <c r="P2255" s="101" t="n">
        <v>-2147.15</v>
      </c>
      <c r="Q2255" s="101" t="n">
        <v>-11084.7</v>
      </c>
      <c r="R2255" s="101"/>
      <c r="S2255" s="101"/>
      <c r="T2255" s="101"/>
      <c r="U2255" s="101"/>
      <c r="V2255" s="101"/>
      <c r="W2255" s="101"/>
      <c r="X2255" s="101"/>
      <c r="Y2255" s="101"/>
      <c r="Z2255" s="101"/>
      <c r="AA2255" s="101"/>
    </row>
    <row r="2256" customFormat="false" ht="15.75" hidden="false" customHeight="true" outlineLevel="0" collapsed="false">
      <c r="A2256" s="101"/>
      <c r="B2256" s="101" t="n">
        <v>26</v>
      </c>
      <c r="C2256" s="101" t="n">
        <v>100</v>
      </c>
      <c r="D2256" s="101" t="n">
        <v>74</v>
      </c>
      <c r="E2256" s="101" t="n">
        <v>174</v>
      </c>
      <c r="F2256" s="101" t="s">
        <v>295</v>
      </c>
      <c r="G2256" s="101" t="str">
        <f aca="false">E2256&amp;""&amp;F2256</f>
        <v>174W</v>
      </c>
      <c r="H2256" s="101" t="n">
        <v>-50227.088</v>
      </c>
      <c r="I2256" s="101" t="n">
        <v>9571.02</v>
      </c>
      <c r="J2256" s="101" t="n">
        <v>5119.52</v>
      </c>
      <c r="K2256" s="101" t="n">
        <v>17272.54</v>
      </c>
      <c r="L2256" s="101" t="n">
        <v>8402.8</v>
      </c>
      <c r="M2256" s="101" t="n">
        <v>-6553.992</v>
      </c>
      <c r="N2256" s="101" t="n">
        <v>-10232</v>
      </c>
      <c r="O2256" s="101" t="n">
        <v>3601.85</v>
      </c>
      <c r="P2256" s="101" t="n">
        <v>-2104.27</v>
      </c>
      <c r="Q2256" s="101" t="n">
        <v>-14744.54</v>
      </c>
      <c r="R2256" s="101"/>
      <c r="S2256" s="101"/>
      <c r="T2256" s="101"/>
      <c r="U2256" s="101"/>
      <c r="V2256" s="101"/>
      <c r="W2256" s="101"/>
      <c r="X2256" s="101"/>
      <c r="Y2256" s="101"/>
      <c r="Z2256" s="101"/>
      <c r="AA2256" s="101"/>
    </row>
    <row r="2257" customFormat="false" ht="15.75" hidden="false" customHeight="true" outlineLevel="0" collapsed="false">
      <c r="A2257" s="101"/>
      <c r="B2257" s="101" t="n">
        <v>24</v>
      </c>
      <c r="C2257" s="101" t="n">
        <v>99</v>
      </c>
      <c r="D2257" s="101" t="n">
        <v>75</v>
      </c>
      <c r="E2257" s="101" t="n">
        <v>174</v>
      </c>
      <c r="F2257" s="101" t="s">
        <v>296</v>
      </c>
      <c r="G2257" s="101" t="str">
        <f aca="false">E2257&amp;""&amp;F2257</f>
        <v>174Re</v>
      </c>
      <c r="H2257" s="101" t="n">
        <v>-43673.096</v>
      </c>
      <c r="I2257" s="101" t="n">
        <v>8190.55</v>
      </c>
      <c r="J2257" s="101" t="n">
        <v>2234.68</v>
      </c>
      <c r="K2257" s="101" t="n">
        <v>18289.42</v>
      </c>
      <c r="L2257" s="101" t="n">
        <v>6921.06</v>
      </c>
      <c r="M2257" s="101" t="n">
        <v>-3678.011</v>
      </c>
      <c r="N2257" s="101" t="n">
        <v>-12804.36</v>
      </c>
      <c r="O2257" s="101" t="n">
        <v>4039.65</v>
      </c>
      <c r="P2257" s="101" t="n">
        <v>1434.47</v>
      </c>
      <c r="Q2257" s="101" t="n">
        <v>-14306.24</v>
      </c>
      <c r="R2257" s="101"/>
      <c r="S2257" s="101"/>
      <c r="T2257" s="101"/>
      <c r="U2257" s="101"/>
      <c r="V2257" s="101"/>
      <c r="W2257" s="101"/>
      <c r="X2257" s="101"/>
      <c r="Y2257" s="101"/>
      <c r="Z2257" s="101"/>
      <c r="AA2257" s="101"/>
    </row>
    <row r="2258" customFormat="false" ht="15.75" hidden="false" customHeight="true" outlineLevel="0" collapsed="false">
      <c r="A2258" s="101"/>
      <c r="B2258" s="101" t="n">
        <v>22</v>
      </c>
      <c r="C2258" s="101" t="n">
        <v>98</v>
      </c>
      <c r="D2258" s="101" t="n">
        <v>76</v>
      </c>
      <c r="E2258" s="101" t="n">
        <v>174</v>
      </c>
      <c r="F2258" s="101" t="s">
        <v>297</v>
      </c>
      <c r="G2258" s="101" t="str">
        <f aca="false">E2258&amp;""&amp;F2258</f>
        <v>174Os</v>
      </c>
      <c r="H2258" s="101" t="n">
        <v>-39995.085</v>
      </c>
      <c r="I2258" s="101" t="n">
        <v>10628.23</v>
      </c>
      <c r="J2258" s="101" t="n">
        <v>3730.19</v>
      </c>
      <c r="K2258" s="101" t="n">
        <v>18894.09</v>
      </c>
      <c r="L2258" s="101" t="n">
        <v>5475.84</v>
      </c>
      <c r="M2258" s="101" t="n">
        <v>-9126.348</v>
      </c>
      <c r="N2258" s="101" t="n">
        <v>-14676.64</v>
      </c>
      <c r="O2258" s="101" t="n">
        <v>4870.47</v>
      </c>
      <c r="P2258" s="101" t="n">
        <v>1443.33</v>
      </c>
      <c r="Q2258" s="101" t="n">
        <v>-17798.1</v>
      </c>
      <c r="R2258" s="101"/>
      <c r="S2258" s="101"/>
      <c r="T2258" s="101"/>
      <c r="U2258" s="101"/>
      <c r="V2258" s="101"/>
      <c r="W2258" s="101"/>
      <c r="X2258" s="101"/>
      <c r="Y2258" s="101"/>
      <c r="Z2258" s="101"/>
      <c r="AA2258" s="101"/>
    </row>
    <row r="2259" customFormat="false" ht="15.75" hidden="false" customHeight="true" outlineLevel="0" collapsed="false">
      <c r="A2259" s="101"/>
      <c r="B2259" s="101" t="n">
        <v>20</v>
      </c>
      <c r="C2259" s="101" t="n">
        <v>97</v>
      </c>
      <c r="D2259" s="101" t="n">
        <v>77</v>
      </c>
      <c r="E2259" s="101" t="n">
        <v>174</v>
      </c>
      <c r="F2259" s="101" t="s">
        <v>298</v>
      </c>
      <c r="G2259" s="101" t="str">
        <f aca="false">E2259&amp;""&amp;F2259</f>
        <v>174Ir</v>
      </c>
      <c r="H2259" s="101" t="n">
        <v>-30868.738</v>
      </c>
      <c r="I2259" s="101" t="n">
        <v>8671.75</v>
      </c>
      <c r="J2259" s="101" t="n">
        <v>719.54</v>
      </c>
      <c r="K2259" s="101" t="n">
        <v>19632</v>
      </c>
      <c r="L2259" s="101" t="n">
        <v>3920.37</v>
      </c>
      <c r="M2259" s="101" t="n">
        <v>-5550.291</v>
      </c>
      <c r="N2259" s="101" t="n">
        <v>-16633.01</v>
      </c>
      <c r="O2259" s="101" t="n">
        <v>5624.1</v>
      </c>
      <c r="P2259" s="101" t="n">
        <v>5396.16</v>
      </c>
      <c r="Q2259" s="101" t="n">
        <v>-16996.91</v>
      </c>
      <c r="R2259" s="101"/>
      <c r="S2259" s="101"/>
      <c r="T2259" s="101"/>
      <c r="U2259" s="101"/>
      <c r="V2259" s="101"/>
      <c r="W2259" s="101"/>
      <c r="X2259" s="101"/>
      <c r="Y2259" s="101"/>
      <c r="Z2259" s="101"/>
      <c r="AA2259" s="101"/>
    </row>
    <row r="2260" customFormat="false" ht="15.75" hidden="false" customHeight="true" outlineLevel="0" collapsed="false">
      <c r="A2260" s="101"/>
      <c r="B2260" s="101" t="n">
        <v>18</v>
      </c>
      <c r="C2260" s="101" t="n">
        <v>96</v>
      </c>
      <c r="D2260" s="101" t="n">
        <v>78</v>
      </c>
      <c r="E2260" s="101" t="n">
        <v>174</v>
      </c>
      <c r="F2260" s="101" t="s">
        <v>299</v>
      </c>
      <c r="G2260" s="101" t="str">
        <f aca="false">E2260&amp;""&amp;F2260</f>
        <v>174Pt</v>
      </c>
      <c r="H2260" s="101" t="n">
        <v>-25318.446</v>
      </c>
      <c r="I2260" s="101" t="n">
        <v>11446.61</v>
      </c>
      <c r="J2260" s="101" t="n">
        <v>2339.11</v>
      </c>
      <c r="K2260" s="101" t="n">
        <v>20363.6</v>
      </c>
      <c r="L2260" s="101" t="n">
        <v>2652.76</v>
      </c>
      <c r="M2260" s="101" t="n">
        <v>-11083.01</v>
      </c>
      <c r="N2260" s="101" t="n">
        <v>-18672</v>
      </c>
      <c r="O2260" s="101" t="n">
        <v>6183.09</v>
      </c>
      <c r="P2260" s="101" t="n">
        <v>4830.76</v>
      </c>
      <c r="Q2260" s="101" t="n">
        <v>-20573.27</v>
      </c>
      <c r="R2260" s="101"/>
      <c r="S2260" s="101"/>
      <c r="T2260" s="101"/>
      <c r="U2260" s="101"/>
      <c r="V2260" s="101"/>
      <c r="W2260" s="101"/>
      <c r="X2260" s="101"/>
      <c r="Y2260" s="101"/>
      <c r="Z2260" s="101"/>
      <c r="AA2260" s="101"/>
    </row>
    <row r="2261" customFormat="false" ht="15.75" hidden="false" customHeight="true" outlineLevel="0" collapsed="false">
      <c r="A2261" s="101"/>
      <c r="B2261" s="101" t="n">
        <v>16</v>
      </c>
      <c r="C2261" s="101" t="n">
        <v>95</v>
      </c>
      <c r="D2261" s="101" t="n">
        <v>79</v>
      </c>
      <c r="E2261" s="101" t="n">
        <v>174</v>
      </c>
      <c r="F2261" s="101" t="s">
        <v>300</v>
      </c>
      <c r="G2261" s="101" t="str">
        <f aca="false">E2261&amp;""&amp;F2261</f>
        <v>174Au</v>
      </c>
      <c r="H2261" s="101" t="n">
        <v>-14236.01</v>
      </c>
      <c r="I2261" s="101" t="n">
        <v>9490.01</v>
      </c>
      <c r="J2261" s="101" t="n">
        <v>-419.01</v>
      </c>
      <c r="K2261" s="101" t="n">
        <v>21010.01</v>
      </c>
      <c r="L2261" s="101" t="n">
        <v>1434.01</v>
      </c>
      <c r="M2261" s="101" t="n">
        <v>-7589.01</v>
      </c>
      <c r="N2261" s="101"/>
      <c r="O2261" s="101" t="n">
        <v>6699.21</v>
      </c>
      <c r="P2261" s="101" t="n">
        <v>8744.01</v>
      </c>
      <c r="Q2261" s="101" t="n">
        <v>-19597.01</v>
      </c>
      <c r="R2261" s="101"/>
      <c r="S2261" s="101"/>
      <c r="T2261" s="101"/>
      <c r="U2261" s="101"/>
      <c r="V2261" s="101"/>
      <c r="W2261" s="101"/>
      <c r="X2261" s="101"/>
      <c r="Y2261" s="101"/>
      <c r="Z2261" s="101"/>
      <c r="AA2261" s="101"/>
    </row>
    <row r="2262" customFormat="false" ht="15.75" hidden="false" customHeight="true" outlineLevel="0" collapsed="false">
      <c r="A2262" s="101"/>
      <c r="B2262" s="101" t="n">
        <v>14</v>
      </c>
      <c r="C2262" s="101" t="n">
        <v>94</v>
      </c>
      <c r="D2262" s="101" t="n">
        <v>80</v>
      </c>
      <c r="E2262" s="101" t="n">
        <v>174</v>
      </c>
      <c r="F2262" s="101" t="s">
        <v>301</v>
      </c>
      <c r="G2262" s="101" t="str">
        <f aca="false">E2262&amp;""&amp;F2262</f>
        <v>174Hg</v>
      </c>
      <c r="H2262" s="101" t="n">
        <v>-6646.444</v>
      </c>
      <c r="I2262" s="101" t="n">
        <v>12008.01</v>
      </c>
      <c r="J2262" s="101" t="n">
        <v>1118.92</v>
      </c>
      <c r="K2262" s="101" t="n">
        <v>21679.64</v>
      </c>
      <c r="L2262" s="101" t="n">
        <v>126.9</v>
      </c>
      <c r="M2262" s="101"/>
      <c r="N2262" s="101"/>
      <c r="O2262" s="101" t="n">
        <v>7233.19</v>
      </c>
      <c r="P2262" s="101" t="n">
        <v>8007.74</v>
      </c>
      <c r="Q2262" s="101"/>
      <c r="R2262" s="101"/>
      <c r="S2262" s="101"/>
      <c r="T2262" s="101"/>
      <c r="U2262" s="101"/>
      <c r="V2262" s="101"/>
      <c r="W2262" s="101"/>
      <c r="X2262" s="101"/>
      <c r="Y2262" s="101"/>
      <c r="Z2262" s="101"/>
      <c r="AA2262" s="101"/>
    </row>
    <row r="2263" customFormat="false" ht="15.75" hidden="false" customHeight="true" outlineLevel="0" collapsed="false">
      <c r="A2263" s="101"/>
      <c r="B2263" s="101" t="n">
        <v>41</v>
      </c>
      <c r="C2263" s="101" t="n">
        <v>108</v>
      </c>
      <c r="D2263" s="101" t="n">
        <v>67</v>
      </c>
      <c r="E2263" s="101" t="n">
        <v>175</v>
      </c>
      <c r="F2263" s="101" t="s">
        <v>288</v>
      </c>
      <c r="G2263" s="101" t="str">
        <f aca="false">E2263&amp;""&amp;F2263</f>
        <v>175Ho</v>
      </c>
      <c r="H2263" s="101" t="n">
        <v>-43203.01</v>
      </c>
      <c r="I2263" s="101" t="n">
        <v>5584.01</v>
      </c>
      <c r="J2263" s="101"/>
      <c r="K2263" s="101" t="n">
        <v>9995.01</v>
      </c>
      <c r="L2263" s="101"/>
      <c r="M2263" s="101" t="n">
        <v>5449.01</v>
      </c>
      <c r="N2263" s="101" t="n">
        <v>9109.01</v>
      </c>
      <c r="O2263" s="101" t="n">
        <v>-1596.01</v>
      </c>
      <c r="P2263" s="101"/>
      <c r="Q2263" s="101" t="n">
        <v>675.01</v>
      </c>
      <c r="R2263" s="101"/>
      <c r="S2263" s="101"/>
      <c r="T2263" s="101"/>
      <c r="U2263" s="101"/>
      <c r="V2263" s="101"/>
      <c r="W2263" s="101"/>
      <c r="X2263" s="101"/>
      <c r="Y2263" s="101"/>
      <c r="Z2263" s="101"/>
      <c r="AA2263" s="101"/>
    </row>
    <row r="2264" customFormat="false" ht="15.75" hidden="false" customHeight="true" outlineLevel="0" collapsed="false">
      <c r="A2264" s="101"/>
      <c r="B2264" s="101" t="n">
        <v>39</v>
      </c>
      <c r="C2264" s="101" t="n">
        <v>107</v>
      </c>
      <c r="D2264" s="101" t="n">
        <v>68</v>
      </c>
      <c r="E2264" s="101" t="n">
        <v>175</v>
      </c>
      <c r="F2264" s="101" t="s">
        <v>289</v>
      </c>
      <c r="G2264" s="101" t="str">
        <f aca="false">E2264&amp;""&amp;F2264</f>
        <v>175Er</v>
      </c>
      <c r="H2264" s="101" t="n">
        <v>-48652.01</v>
      </c>
      <c r="I2264" s="101" t="n">
        <v>4774.01</v>
      </c>
      <c r="J2264" s="101" t="n">
        <v>10251.01</v>
      </c>
      <c r="K2264" s="101" t="n">
        <v>11141.01</v>
      </c>
      <c r="L2264" s="101" t="n">
        <v>19291.01</v>
      </c>
      <c r="M2264" s="101" t="n">
        <v>3660.01</v>
      </c>
      <c r="N2264" s="101" t="n">
        <v>6045.01</v>
      </c>
      <c r="O2264" s="101" t="n">
        <v>-888.01</v>
      </c>
      <c r="P2264" s="101"/>
      <c r="Q2264" s="101" t="n">
        <v>-2858.01</v>
      </c>
      <c r="R2264" s="101"/>
      <c r="S2264" s="101"/>
      <c r="T2264" s="101"/>
      <c r="U2264" s="101"/>
      <c r="V2264" s="101"/>
      <c r="W2264" s="101"/>
      <c r="X2264" s="101"/>
      <c r="Y2264" s="101"/>
      <c r="Z2264" s="101"/>
      <c r="AA2264" s="101"/>
    </row>
    <row r="2265" customFormat="false" ht="15.75" hidden="false" customHeight="true" outlineLevel="0" collapsed="false">
      <c r="A2265" s="101"/>
      <c r="B2265" s="101" t="n">
        <v>37</v>
      </c>
      <c r="C2265" s="101" t="n">
        <v>106</v>
      </c>
      <c r="D2265" s="101" t="n">
        <v>69</v>
      </c>
      <c r="E2265" s="101" t="n">
        <v>175</v>
      </c>
      <c r="F2265" s="101" t="s">
        <v>290</v>
      </c>
      <c r="G2265" s="101" t="str">
        <f aca="false">E2265&amp;""&amp;F2265</f>
        <v>175Tm</v>
      </c>
      <c r="H2265" s="101" t="n">
        <v>-52311.585</v>
      </c>
      <c r="I2265" s="101" t="n">
        <v>6517.36</v>
      </c>
      <c r="J2265" s="101" t="n">
        <v>7651.01</v>
      </c>
      <c r="K2265" s="101" t="n">
        <v>12199.78</v>
      </c>
      <c r="L2265" s="101" t="n">
        <v>17539.01</v>
      </c>
      <c r="M2265" s="101" t="n">
        <v>2385</v>
      </c>
      <c r="N2265" s="101" t="n">
        <v>2855.97</v>
      </c>
      <c r="O2265" s="101" t="n">
        <v>-217.11</v>
      </c>
      <c r="P2265" s="101" t="n">
        <v>-13911.01</v>
      </c>
      <c r="Q2265" s="101" t="n">
        <v>-3437.36</v>
      </c>
      <c r="R2265" s="101"/>
      <c r="S2265" s="101"/>
      <c r="T2265" s="101"/>
      <c r="U2265" s="101"/>
      <c r="V2265" s="101"/>
      <c r="W2265" s="101"/>
      <c r="X2265" s="101"/>
      <c r="Y2265" s="101"/>
      <c r="Z2265" s="101"/>
      <c r="AA2265" s="101"/>
    </row>
    <row r="2266" customFormat="false" ht="15.75" hidden="false" customHeight="true" outlineLevel="0" collapsed="false">
      <c r="A2266" s="101"/>
      <c r="B2266" s="101" t="n">
        <v>35</v>
      </c>
      <c r="C2266" s="101" t="n">
        <v>105</v>
      </c>
      <c r="D2266" s="101" t="n">
        <v>70</v>
      </c>
      <c r="E2266" s="101" t="n">
        <v>175</v>
      </c>
      <c r="F2266" s="101" t="s">
        <v>291</v>
      </c>
      <c r="G2266" s="101" t="str">
        <f aca="false">E2266&amp;""&amp;F2266</f>
        <v>175Yb</v>
      </c>
      <c r="H2266" s="101" t="n">
        <v>-54696.585</v>
      </c>
      <c r="I2266" s="101" t="n">
        <v>5822.36</v>
      </c>
      <c r="J2266" s="101" t="n">
        <v>8120.01</v>
      </c>
      <c r="K2266" s="101" t="n">
        <v>13286.99</v>
      </c>
      <c r="L2266" s="101" t="n">
        <v>15620.01</v>
      </c>
      <c r="M2266" s="101" t="n">
        <v>470.968</v>
      </c>
      <c r="N2266" s="101" t="n">
        <v>-212.74</v>
      </c>
      <c r="O2266" s="101" t="n">
        <v>597.89</v>
      </c>
      <c r="P2266" s="101" t="n">
        <v>-10036.01</v>
      </c>
      <c r="Q2266" s="101" t="n">
        <v>-7195.77</v>
      </c>
      <c r="R2266" s="101"/>
      <c r="S2266" s="101"/>
      <c r="T2266" s="101"/>
      <c r="U2266" s="101"/>
      <c r="V2266" s="101"/>
      <c r="W2266" s="101"/>
      <c r="X2266" s="101"/>
      <c r="Y2266" s="101"/>
      <c r="Z2266" s="101"/>
      <c r="AA2266" s="101"/>
    </row>
    <row r="2267" customFormat="false" ht="15.75" hidden="false" customHeight="true" outlineLevel="0" collapsed="false">
      <c r="A2267" s="101"/>
      <c r="B2267" s="101" t="n">
        <v>33</v>
      </c>
      <c r="C2267" s="101" t="n">
        <v>104</v>
      </c>
      <c r="D2267" s="101" t="n">
        <v>71</v>
      </c>
      <c r="E2267" s="101" t="n">
        <v>175</v>
      </c>
      <c r="F2267" s="101" t="s">
        <v>292</v>
      </c>
      <c r="G2267" s="101" t="str">
        <f aca="false">E2267&amp;""&amp;F2267</f>
        <v>175Lu</v>
      </c>
      <c r="H2267" s="101" t="n">
        <v>-55167.553</v>
      </c>
      <c r="I2267" s="101" t="n">
        <v>7666.73</v>
      </c>
      <c r="J2267" s="101" t="n">
        <v>5510.98</v>
      </c>
      <c r="K2267" s="101" t="n">
        <v>14427.6</v>
      </c>
      <c r="L2267" s="101" t="n">
        <v>13491.05</v>
      </c>
      <c r="M2267" s="101" t="n">
        <v>-683.712</v>
      </c>
      <c r="N2267" s="101" t="n">
        <v>-2758.91</v>
      </c>
      <c r="O2267" s="101" t="n">
        <v>1619</v>
      </c>
      <c r="P2267" s="101" t="n">
        <v>-8590.98</v>
      </c>
      <c r="Q2267" s="101" t="n">
        <v>-7392.21</v>
      </c>
      <c r="R2267" s="101"/>
      <c r="S2267" s="101"/>
      <c r="T2267" s="101"/>
      <c r="U2267" s="101"/>
      <c r="V2267" s="101"/>
      <c r="W2267" s="101"/>
      <c r="X2267" s="101"/>
      <c r="Y2267" s="101"/>
      <c r="Z2267" s="101"/>
      <c r="AA2267" s="101"/>
    </row>
    <row r="2268" customFormat="false" ht="15.75" hidden="false" customHeight="true" outlineLevel="0" collapsed="false">
      <c r="A2268" s="101"/>
      <c r="B2268" s="101" t="n">
        <v>31</v>
      </c>
      <c r="C2268" s="101" t="n">
        <v>103</v>
      </c>
      <c r="D2268" s="101" t="n">
        <v>72</v>
      </c>
      <c r="E2268" s="101" t="n">
        <v>175</v>
      </c>
      <c r="F2268" s="101" t="s">
        <v>293</v>
      </c>
      <c r="G2268" s="101" t="str">
        <f aca="false">E2268&amp;""&amp;F2268</f>
        <v>175Hf</v>
      </c>
      <c r="H2268" s="101" t="n">
        <v>-54483.841</v>
      </c>
      <c r="I2268" s="101" t="n">
        <v>6708.5</v>
      </c>
      <c r="J2268" s="101" t="n">
        <v>6200.68</v>
      </c>
      <c r="K2268" s="101" t="n">
        <v>15214.69</v>
      </c>
      <c r="L2268" s="101" t="n">
        <v>11509.55</v>
      </c>
      <c r="M2268" s="101" t="n">
        <v>-2075.194</v>
      </c>
      <c r="N2268" s="101" t="n">
        <v>-4851.05</v>
      </c>
      <c r="O2268" s="101" t="n">
        <v>2399.27</v>
      </c>
      <c r="P2268" s="101" t="n">
        <v>-4827.27</v>
      </c>
      <c r="Q2268" s="101" t="n">
        <v>-10814.39</v>
      </c>
      <c r="R2268" s="101"/>
      <c r="S2268" s="101"/>
      <c r="T2268" s="101"/>
      <c r="U2268" s="101"/>
      <c r="V2268" s="101"/>
      <c r="W2268" s="101"/>
      <c r="X2268" s="101"/>
      <c r="Y2268" s="101"/>
      <c r="Z2268" s="101"/>
      <c r="AA2268" s="101"/>
    </row>
    <row r="2269" customFormat="false" ht="15.75" hidden="false" customHeight="true" outlineLevel="0" collapsed="false">
      <c r="A2269" s="101"/>
      <c r="B2269" s="101" t="n">
        <v>29</v>
      </c>
      <c r="C2269" s="101" t="n">
        <v>102</v>
      </c>
      <c r="D2269" s="101" t="n">
        <v>73</v>
      </c>
      <c r="E2269" s="101" t="n">
        <v>175</v>
      </c>
      <c r="F2269" s="101" t="s">
        <v>294</v>
      </c>
      <c r="G2269" s="101" t="str">
        <f aca="false">E2269&amp;""&amp;F2269</f>
        <v>175Ta</v>
      </c>
      <c r="H2269" s="101" t="n">
        <v>-52408.647</v>
      </c>
      <c r="I2269" s="101" t="n">
        <v>8739.2</v>
      </c>
      <c r="J2269" s="101" t="n">
        <v>3850.96</v>
      </c>
      <c r="K2269" s="101" t="n">
        <v>16154.74</v>
      </c>
      <c r="L2269" s="101" t="n">
        <v>10104</v>
      </c>
      <c r="M2269" s="101" t="n">
        <v>-2775.852</v>
      </c>
      <c r="N2269" s="101" t="n">
        <v>-7120.34</v>
      </c>
      <c r="O2269" s="101" t="n">
        <v>2996.42</v>
      </c>
      <c r="P2269" s="101" t="n">
        <v>-4125.48</v>
      </c>
      <c r="Q2269" s="101" t="n">
        <v>-10252.88</v>
      </c>
      <c r="R2269" s="101"/>
      <c r="S2269" s="101"/>
      <c r="T2269" s="101"/>
      <c r="U2269" s="101"/>
      <c r="V2269" s="101"/>
      <c r="W2269" s="101"/>
      <c r="X2269" s="101"/>
      <c r="Y2269" s="101"/>
      <c r="Z2269" s="101"/>
      <c r="AA2269" s="101"/>
    </row>
    <row r="2270" customFormat="false" ht="15.75" hidden="false" customHeight="true" outlineLevel="0" collapsed="false">
      <c r="A2270" s="101"/>
      <c r="B2270" s="101" t="n">
        <v>27</v>
      </c>
      <c r="C2270" s="101" t="n">
        <v>101</v>
      </c>
      <c r="D2270" s="101" t="n">
        <v>74</v>
      </c>
      <c r="E2270" s="101" t="n">
        <v>175</v>
      </c>
      <c r="F2270" s="101" t="s">
        <v>295</v>
      </c>
      <c r="G2270" s="101" t="str">
        <f aca="false">E2270&amp;""&amp;F2270</f>
        <v>175W</v>
      </c>
      <c r="H2270" s="101" t="n">
        <v>-49632.795</v>
      </c>
      <c r="I2270" s="101" t="n">
        <v>7477.02</v>
      </c>
      <c r="J2270" s="101" t="n">
        <v>5181</v>
      </c>
      <c r="K2270" s="101" t="n">
        <v>17048.05</v>
      </c>
      <c r="L2270" s="101" t="n">
        <v>8798.95</v>
      </c>
      <c r="M2270" s="101" t="n">
        <v>-4344.488</v>
      </c>
      <c r="N2270" s="101" t="n">
        <v>-9527.61</v>
      </c>
      <c r="O2270" s="101" t="n">
        <v>3373.63</v>
      </c>
      <c r="P2270" s="101" t="n">
        <v>-1075.11</v>
      </c>
      <c r="Q2270" s="101" t="n">
        <v>-14031.02</v>
      </c>
      <c r="R2270" s="101"/>
      <c r="S2270" s="101"/>
      <c r="T2270" s="101"/>
      <c r="U2270" s="101"/>
      <c r="V2270" s="101"/>
      <c r="W2270" s="101"/>
      <c r="X2270" s="101"/>
      <c r="Y2270" s="101"/>
      <c r="Z2270" s="101"/>
      <c r="AA2270" s="101"/>
    </row>
    <row r="2271" customFormat="false" ht="15.75" hidden="false" customHeight="true" outlineLevel="0" collapsed="false">
      <c r="A2271" s="101"/>
      <c r="B2271" s="101" t="n">
        <v>25</v>
      </c>
      <c r="C2271" s="101" t="n">
        <v>100</v>
      </c>
      <c r="D2271" s="101" t="n">
        <v>75</v>
      </c>
      <c r="E2271" s="101" t="n">
        <v>175</v>
      </c>
      <c r="F2271" s="101" t="s">
        <v>296</v>
      </c>
      <c r="G2271" s="101" t="str">
        <f aca="false">E2271&amp;""&amp;F2271</f>
        <v>175Re</v>
      </c>
      <c r="H2271" s="101" t="n">
        <v>-45288.307</v>
      </c>
      <c r="I2271" s="101" t="n">
        <v>9686.53</v>
      </c>
      <c r="J2271" s="101" t="n">
        <v>2350.19</v>
      </c>
      <c r="K2271" s="101" t="n">
        <v>17877.08</v>
      </c>
      <c r="L2271" s="101" t="n">
        <v>7469.71</v>
      </c>
      <c r="M2271" s="101" t="n">
        <v>-5183.125</v>
      </c>
      <c r="N2271" s="101" t="n">
        <v>-11893.86</v>
      </c>
      <c r="O2271" s="101" t="n">
        <v>4007.05</v>
      </c>
      <c r="P2271" s="101" t="n">
        <v>-836.51</v>
      </c>
      <c r="Q2271" s="101" t="n">
        <v>-13364.54</v>
      </c>
      <c r="R2271" s="101"/>
      <c r="S2271" s="101"/>
      <c r="T2271" s="101"/>
      <c r="U2271" s="101"/>
      <c r="V2271" s="101"/>
      <c r="W2271" s="101"/>
      <c r="X2271" s="101"/>
      <c r="Y2271" s="101"/>
      <c r="Z2271" s="101"/>
      <c r="AA2271" s="101"/>
    </row>
    <row r="2272" customFormat="false" ht="15.75" hidden="false" customHeight="true" outlineLevel="0" collapsed="false">
      <c r="A2272" s="101"/>
      <c r="B2272" s="101" t="n">
        <v>23</v>
      </c>
      <c r="C2272" s="101" t="n">
        <v>99</v>
      </c>
      <c r="D2272" s="101" t="n">
        <v>76</v>
      </c>
      <c r="E2272" s="101" t="n">
        <v>175</v>
      </c>
      <c r="F2272" s="101" t="s">
        <v>297</v>
      </c>
      <c r="G2272" s="101" t="str">
        <f aca="false">E2272&amp;""&amp;F2272</f>
        <v>175Os</v>
      </c>
      <c r="H2272" s="101" t="n">
        <v>-40105.182</v>
      </c>
      <c r="I2272" s="101" t="n">
        <v>8181.41</v>
      </c>
      <c r="J2272" s="101" t="n">
        <v>3721.06</v>
      </c>
      <c r="K2272" s="101" t="n">
        <v>18809.64</v>
      </c>
      <c r="L2272" s="101" t="n">
        <v>5955.74</v>
      </c>
      <c r="M2272" s="101" t="n">
        <v>-6710.74</v>
      </c>
      <c r="N2272" s="101" t="n">
        <v>-14405</v>
      </c>
      <c r="O2272" s="101" t="n">
        <v>4555.99</v>
      </c>
      <c r="P2272" s="101" t="n">
        <v>2832.94</v>
      </c>
      <c r="Q2272" s="101" t="n">
        <v>-17307.76</v>
      </c>
      <c r="R2272" s="101"/>
      <c r="S2272" s="101"/>
      <c r="T2272" s="101"/>
      <c r="U2272" s="101"/>
      <c r="V2272" s="101"/>
      <c r="W2272" s="101"/>
      <c r="X2272" s="101"/>
      <c r="Y2272" s="101"/>
      <c r="Z2272" s="101"/>
      <c r="AA2272" s="101"/>
    </row>
    <row r="2273" customFormat="false" ht="15.75" hidden="false" customHeight="true" outlineLevel="0" collapsed="false">
      <c r="A2273" s="101"/>
      <c r="B2273" s="101" t="n">
        <v>21</v>
      </c>
      <c r="C2273" s="101" t="n">
        <v>98</v>
      </c>
      <c r="D2273" s="101" t="n">
        <v>77</v>
      </c>
      <c r="E2273" s="101" t="n">
        <v>175</v>
      </c>
      <c r="F2273" s="101" t="s">
        <v>298</v>
      </c>
      <c r="G2273" s="101" t="str">
        <f aca="false">E2273&amp;""&amp;F2273</f>
        <v>175Ir</v>
      </c>
      <c r="H2273" s="101" t="n">
        <v>-33394.442</v>
      </c>
      <c r="I2273" s="101" t="n">
        <v>10597.02</v>
      </c>
      <c r="J2273" s="101" t="n">
        <v>688.33</v>
      </c>
      <c r="K2273" s="101" t="n">
        <v>19268.77</v>
      </c>
      <c r="L2273" s="101" t="n">
        <v>4418.52</v>
      </c>
      <c r="M2273" s="101" t="n">
        <v>-7694.263</v>
      </c>
      <c r="N2273" s="101" t="n">
        <v>-15978.96</v>
      </c>
      <c r="O2273" s="101" t="n">
        <v>5430.92</v>
      </c>
      <c r="P2273" s="101" t="n">
        <v>2989.68</v>
      </c>
      <c r="Q2273" s="101" t="n">
        <v>-16147.31</v>
      </c>
      <c r="R2273" s="101"/>
      <c r="S2273" s="101"/>
      <c r="T2273" s="101"/>
      <c r="U2273" s="101"/>
      <c r="V2273" s="101"/>
      <c r="W2273" s="101"/>
      <c r="X2273" s="101"/>
      <c r="Y2273" s="101"/>
      <c r="Z2273" s="101"/>
      <c r="AA2273" s="101"/>
    </row>
    <row r="2274" customFormat="false" ht="15.75" hidden="false" customHeight="true" outlineLevel="0" collapsed="false">
      <c r="A2274" s="101"/>
      <c r="B2274" s="101" t="n">
        <v>19</v>
      </c>
      <c r="C2274" s="101" t="n">
        <v>97</v>
      </c>
      <c r="D2274" s="101" t="n">
        <v>78</v>
      </c>
      <c r="E2274" s="101" t="n">
        <v>175</v>
      </c>
      <c r="F2274" s="101" t="s">
        <v>299</v>
      </c>
      <c r="G2274" s="101" t="str">
        <f aca="false">E2274&amp;""&amp;F2274</f>
        <v>175Pt</v>
      </c>
      <c r="H2274" s="101" t="n">
        <v>-25700.179</v>
      </c>
      <c r="I2274" s="101" t="n">
        <v>8453.05</v>
      </c>
      <c r="J2274" s="101" t="n">
        <v>2120.41</v>
      </c>
      <c r="K2274" s="101" t="n">
        <v>19899.66</v>
      </c>
      <c r="L2274" s="101" t="n">
        <v>2839.95</v>
      </c>
      <c r="M2274" s="101" t="n">
        <v>-8284.7</v>
      </c>
      <c r="N2274" s="101" t="n">
        <v>-17727.29</v>
      </c>
      <c r="O2274" s="101" t="n">
        <v>6178.13</v>
      </c>
      <c r="P2274" s="101" t="n">
        <v>7005.94</v>
      </c>
      <c r="Q2274" s="101" t="n">
        <v>-19536.01</v>
      </c>
      <c r="R2274" s="101"/>
      <c r="S2274" s="101"/>
      <c r="T2274" s="101"/>
      <c r="U2274" s="101"/>
      <c r="V2274" s="101"/>
      <c r="W2274" s="101"/>
      <c r="X2274" s="101"/>
      <c r="Y2274" s="101"/>
      <c r="Z2274" s="101"/>
      <c r="AA2274" s="101"/>
    </row>
    <row r="2275" customFormat="false" ht="15.75" hidden="false" customHeight="true" outlineLevel="0" collapsed="false">
      <c r="A2275" s="101"/>
      <c r="B2275" s="101" t="n">
        <v>17</v>
      </c>
      <c r="C2275" s="101" t="n">
        <v>96</v>
      </c>
      <c r="D2275" s="101" t="n">
        <v>79</v>
      </c>
      <c r="E2275" s="101" t="n">
        <v>175</v>
      </c>
      <c r="F2275" s="101" t="s">
        <v>300</v>
      </c>
      <c r="G2275" s="101" t="str">
        <f aca="false">E2275&amp;""&amp;F2275</f>
        <v>175Au</v>
      </c>
      <c r="H2275" s="101" t="n">
        <v>-17415.479</v>
      </c>
      <c r="I2275" s="101" t="n">
        <v>11251.01</v>
      </c>
      <c r="J2275" s="101" t="n">
        <v>-614</v>
      </c>
      <c r="K2275" s="101" t="n">
        <v>20741.62</v>
      </c>
      <c r="L2275" s="101" t="n">
        <v>1725.12</v>
      </c>
      <c r="M2275" s="101" t="n">
        <v>-9442.587</v>
      </c>
      <c r="N2275" s="101"/>
      <c r="O2275" s="101" t="n">
        <v>6576.54</v>
      </c>
      <c r="P2275" s="101" t="n">
        <v>6164.29</v>
      </c>
      <c r="Q2275" s="101" t="n">
        <v>-18840.35</v>
      </c>
      <c r="R2275" s="101"/>
      <c r="S2275" s="101"/>
      <c r="T2275" s="101"/>
      <c r="U2275" s="101"/>
      <c r="V2275" s="101"/>
      <c r="W2275" s="101"/>
      <c r="X2275" s="101"/>
      <c r="Y2275" s="101"/>
      <c r="Z2275" s="101"/>
      <c r="AA2275" s="101"/>
    </row>
    <row r="2276" customFormat="false" ht="15.75" hidden="false" customHeight="true" outlineLevel="0" collapsed="false">
      <c r="A2276" s="101"/>
      <c r="B2276" s="101" t="n">
        <v>15</v>
      </c>
      <c r="C2276" s="101" t="n">
        <v>95</v>
      </c>
      <c r="D2276" s="101" t="n">
        <v>80</v>
      </c>
      <c r="E2276" s="101" t="n">
        <v>175</v>
      </c>
      <c r="F2276" s="101" t="s">
        <v>301</v>
      </c>
      <c r="G2276" s="101" t="str">
        <f aca="false">E2276&amp;""&amp;F2276</f>
        <v>175Hg</v>
      </c>
      <c r="H2276" s="101" t="n">
        <v>-7972.892</v>
      </c>
      <c r="I2276" s="101" t="n">
        <v>9397.77</v>
      </c>
      <c r="J2276" s="101" t="n">
        <v>1026.01</v>
      </c>
      <c r="K2276" s="101" t="n">
        <v>21406.01</v>
      </c>
      <c r="L2276" s="101" t="n">
        <v>607.68</v>
      </c>
      <c r="M2276" s="101"/>
      <c r="N2276" s="101"/>
      <c r="O2276" s="101" t="n">
        <v>7072.13</v>
      </c>
      <c r="P2276" s="101" t="n">
        <v>10056.58</v>
      </c>
      <c r="Q2276" s="101"/>
      <c r="R2276" s="101"/>
      <c r="S2276" s="101"/>
      <c r="T2276" s="101"/>
      <c r="U2276" s="101"/>
      <c r="V2276" s="101"/>
      <c r="W2276" s="101"/>
      <c r="X2276" s="101"/>
      <c r="Y2276" s="101"/>
      <c r="Z2276" s="101"/>
      <c r="AA2276" s="101"/>
    </row>
    <row r="2277" customFormat="false" ht="15.75" hidden="false" customHeight="true" outlineLevel="0" collapsed="false">
      <c r="A2277" s="101"/>
      <c r="B2277" s="101" t="n">
        <v>40</v>
      </c>
      <c r="C2277" s="101" t="n">
        <v>108</v>
      </c>
      <c r="D2277" s="101" t="n">
        <v>68</v>
      </c>
      <c r="E2277" s="101" t="n">
        <v>176</v>
      </c>
      <c r="F2277" s="101" t="s">
        <v>289</v>
      </c>
      <c r="G2277" s="101" t="str">
        <f aca="false">E2277&amp;""&amp;F2277</f>
        <v>176Er</v>
      </c>
      <c r="H2277" s="101" t="n">
        <v>-46631.01</v>
      </c>
      <c r="I2277" s="101" t="n">
        <v>6050.01</v>
      </c>
      <c r="J2277" s="101" t="n">
        <v>10717.01</v>
      </c>
      <c r="K2277" s="101" t="n">
        <v>10824.01</v>
      </c>
      <c r="L2277" s="101"/>
      <c r="M2277" s="101" t="n">
        <v>2739.01</v>
      </c>
      <c r="N2277" s="101" t="n">
        <v>6859.01</v>
      </c>
      <c r="O2277" s="101" t="n">
        <v>-1046.01</v>
      </c>
      <c r="P2277" s="101"/>
      <c r="Q2277" s="101" t="n">
        <v>-2390.01</v>
      </c>
      <c r="R2277" s="101"/>
      <c r="S2277" s="101"/>
      <c r="T2277" s="101"/>
      <c r="U2277" s="101"/>
      <c r="V2277" s="101"/>
      <c r="W2277" s="101"/>
      <c r="X2277" s="101"/>
      <c r="Y2277" s="101"/>
      <c r="Z2277" s="101"/>
      <c r="AA2277" s="101"/>
    </row>
    <row r="2278" customFormat="false" ht="15.75" hidden="false" customHeight="true" outlineLevel="0" collapsed="false">
      <c r="A2278" s="101"/>
      <c r="B2278" s="101" t="n">
        <v>38</v>
      </c>
      <c r="C2278" s="101" t="n">
        <v>107</v>
      </c>
      <c r="D2278" s="101" t="n">
        <v>69</v>
      </c>
      <c r="E2278" s="101" t="n">
        <v>176</v>
      </c>
      <c r="F2278" s="101" t="s">
        <v>290</v>
      </c>
      <c r="G2278" s="101" t="str">
        <f aca="false">E2278&amp;""&amp;F2278</f>
        <v>176Tm</v>
      </c>
      <c r="H2278" s="101" t="n">
        <v>-49369.695</v>
      </c>
      <c r="I2278" s="101" t="n">
        <v>5129.43</v>
      </c>
      <c r="J2278" s="101" t="n">
        <v>8007.01</v>
      </c>
      <c r="K2278" s="101" t="n">
        <v>11646.78</v>
      </c>
      <c r="L2278" s="101" t="n">
        <v>18258.01</v>
      </c>
      <c r="M2278" s="101" t="n">
        <v>4120</v>
      </c>
      <c r="N2278" s="101" t="n">
        <v>4014.52</v>
      </c>
      <c r="O2278" s="101" t="n">
        <v>-311.01</v>
      </c>
      <c r="P2278" s="101" t="n">
        <v>-13456.01</v>
      </c>
      <c r="Q2278" s="101" t="n">
        <v>-2744.43</v>
      </c>
      <c r="R2278" s="101"/>
      <c r="S2278" s="101"/>
      <c r="T2278" s="101"/>
      <c r="U2278" s="101"/>
      <c r="V2278" s="101"/>
      <c r="W2278" s="101"/>
      <c r="X2278" s="101"/>
      <c r="Y2278" s="101"/>
      <c r="Z2278" s="101"/>
      <c r="AA2278" s="101"/>
    </row>
    <row r="2279" customFormat="false" ht="15.75" hidden="false" customHeight="true" outlineLevel="0" collapsed="false">
      <c r="A2279" s="101"/>
      <c r="B2279" s="101" t="n">
        <v>36</v>
      </c>
      <c r="C2279" s="101" t="n">
        <v>106</v>
      </c>
      <c r="D2279" s="101" t="n">
        <v>70</v>
      </c>
      <c r="E2279" s="101" t="n">
        <v>176</v>
      </c>
      <c r="F2279" s="101" t="s">
        <v>291</v>
      </c>
      <c r="G2279" s="101" t="str">
        <f aca="false">E2279&amp;""&amp;F2279</f>
        <v>176Yb</v>
      </c>
      <c r="H2279" s="101" t="n">
        <v>-53489.695</v>
      </c>
      <c r="I2279" s="101" t="n">
        <v>6864.43</v>
      </c>
      <c r="J2279" s="101" t="n">
        <v>8467.08</v>
      </c>
      <c r="K2279" s="101" t="n">
        <v>12686.78</v>
      </c>
      <c r="L2279" s="101" t="n">
        <v>16118.01</v>
      </c>
      <c r="M2279" s="101" t="n">
        <v>-105.476</v>
      </c>
      <c r="N2279" s="101" t="n">
        <v>1088.75</v>
      </c>
      <c r="O2279" s="101" t="n">
        <v>569.45</v>
      </c>
      <c r="P2279" s="101" t="n">
        <v>-12127.01</v>
      </c>
      <c r="Q2279" s="101" t="n">
        <v>-6393.46</v>
      </c>
      <c r="R2279" s="101"/>
      <c r="S2279" s="101"/>
      <c r="T2279" s="101"/>
      <c r="U2279" s="101"/>
      <c r="V2279" s="101"/>
      <c r="W2279" s="101"/>
      <c r="X2279" s="101"/>
      <c r="Y2279" s="101"/>
      <c r="Z2279" s="101"/>
      <c r="AA2279" s="101"/>
    </row>
    <row r="2280" customFormat="false" ht="15.75" hidden="false" customHeight="true" outlineLevel="0" collapsed="false">
      <c r="A2280" s="101"/>
      <c r="B2280" s="101" t="n">
        <v>34</v>
      </c>
      <c r="C2280" s="101" t="n">
        <v>105</v>
      </c>
      <c r="D2280" s="101" t="n">
        <v>71</v>
      </c>
      <c r="E2280" s="101" t="n">
        <v>176</v>
      </c>
      <c r="F2280" s="101" t="s">
        <v>292</v>
      </c>
      <c r="G2280" s="101" t="str">
        <f aca="false">E2280&amp;""&amp;F2280</f>
        <v>176Lu</v>
      </c>
      <c r="H2280" s="101" t="n">
        <v>-53384.219</v>
      </c>
      <c r="I2280" s="101" t="n">
        <v>6287.98</v>
      </c>
      <c r="J2280" s="101" t="n">
        <v>5976.6</v>
      </c>
      <c r="K2280" s="101" t="n">
        <v>13954.72</v>
      </c>
      <c r="L2280" s="101" t="n">
        <v>14096.61</v>
      </c>
      <c r="M2280" s="101" t="n">
        <v>1194.223</v>
      </c>
      <c r="N2280" s="101" t="n">
        <v>-2018.85</v>
      </c>
      <c r="O2280" s="101" t="n">
        <v>1565.75</v>
      </c>
      <c r="P2280" s="101" t="n">
        <v>-8361.6</v>
      </c>
      <c r="Q2280" s="101" t="n">
        <v>-6971.69</v>
      </c>
      <c r="R2280" s="101"/>
      <c r="S2280" s="101"/>
      <c r="T2280" s="101"/>
      <c r="U2280" s="101"/>
      <c r="V2280" s="101"/>
      <c r="W2280" s="101"/>
      <c r="X2280" s="101"/>
      <c r="Y2280" s="101"/>
      <c r="Z2280" s="101"/>
      <c r="AA2280" s="101"/>
    </row>
    <row r="2281" customFormat="false" ht="15.75" hidden="false" customHeight="true" outlineLevel="0" collapsed="false">
      <c r="A2281" s="101"/>
      <c r="B2281" s="101" t="n">
        <v>32</v>
      </c>
      <c r="C2281" s="101" t="n">
        <v>104</v>
      </c>
      <c r="D2281" s="101" t="n">
        <v>72</v>
      </c>
      <c r="E2281" s="101" t="n">
        <v>176</v>
      </c>
      <c r="F2281" s="101" t="s">
        <v>293</v>
      </c>
      <c r="G2281" s="101" t="str">
        <f aca="false">E2281&amp;""&amp;F2281</f>
        <v>176Hf</v>
      </c>
      <c r="H2281" s="101" t="n">
        <v>-54578.442</v>
      </c>
      <c r="I2281" s="101" t="n">
        <v>8165.92</v>
      </c>
      <c r="J2281" s="101" t="n">
        <v>6699.86</v>
      </c>
      <c r="K2281" s="101" t="n">
        <v>14874.42</v>
      </c>
      <c r="L2281" s="101" t="n">
        <v>12210.84</v>
      </c>
      <c r="M2281" s="101" t="n">
        <v>-3213.068</v>
      </c>
      <c r="N2281" s="101" t="n">
        <v>-3936.84</v>
      </c>
      <c r="O2281" s="101" t="n">
        <v>2252.82</v>
      </c>
      <c r="P2281" s="101" t="n">
        <v>-7170.83</v>
      </c>
      <c r="Q2281" s="101" t="n">
        <v>-10241.11</v>
      </c>
      <c r="R2281" s="101"/>
      <c r="S2281" s="101"/>
      <c r="T2281" s="101"/>
      <c r="U2281" s="101"/>
      <c r="V2281" s="101"/>
      <c r="W2281" s="101"/>
      <c r="X2281" s="101"/>
      <c r="Y2281" s="101"/>
      <c r="Z2281" s="101"/>
      <c r="AA2281" s="101"/>
    </row>
    <row r="2282" customFormat="false" ht="15.75" hidden="false" customHeight="true" outlineLevel="0" collapsed="false">
      <c r="A2282" s="101"/>
      <c r="B2282" s="101" t="n">
        <v>30</v>
      </c>
      <c r="C2282" s="101" t="n">
        <v>103</v>
      </c>
      <c r="D2282" s="101" t="n">
        <v>73</v>
      </c>
      <c r="E2282" s="101" t="n">
        <v>176</v>
      </c>
      <c r="F2282" s="101" t="s">
        <v>294</v>
      </c>
      <c r="G2282" s="101" t="str">
        <f aca="false">E2282&amp;""&amp;F2282</f>
        <v>176Ta</v>
      </c>
      <c r="H2282" s="101" t="n">
        <v>-51365.374</v>
      </c>
      <c r="I2282" s="101" t="n">
        <v>7028.04</v>
      </c>
      <c r="J2282" s="101" t="n">
        <v>4170.5</v>
      </c>
      <c r="K2282" s="101" t="n">
        <v>15767.24</v>
      </c>
      <c r="L2282" s="101" t="n">
        <v>10371.18</v>
      </c>
      <c r="M2282" s="101" t="n">
        <v>-723.771</v>
      </c>
      <c r="N2282" s="101" t="n">
        <v>-6302.49</v>
      </c>
      <c r="O2282" s="101" t="n">
        <v>2947.85</v>
      </c>
      <c r="P2282" s="101" t="n">
        <v>-3486.79</v>
      </c>
      <c r="Q2282" s="101" t="n">
        <v>-9803.9</v>
      </c>
      <c r="R2282" s="101"/>
      <c r="S2282" s="101"/>
      <c r="T2282" s="101"/>
      <c r="U2282" s="101"/>
      <c r="V2282" s="101"/>
      <c r="W2282" s="101"/>
      <c r="X2282" s="101"/>
      <c r="Y2282" s="101"/>
      <c r="Z2282" s="101"/>
      <c r="AA2282" s="101"/>
    </row>
    <row r="2283" customFormat="false" ht="15.75" hidden="false" customHeight="true" outlineLevel="0" collapsed="false">
      <c r="A2283" s="101"/>
      <c r="B2283" s="101" t="n">
        <v>28</v>
      </c>
      <c r="C2283" s="101" t="n">
        <v>102</v>
      </c>
      <c r="D2283" s="101" t="n">
        <v>74</v>
      </c>
      <c r="E2283" s="101" t="n">
        <v>176</v>
      </c>
      <c r="F2283" s="101" t="s">
        <v>295</v>
      </c>
      <c r="G2283" s="101" t="str">
        <f aca="false">E2283&amp;""&amp;F2283</f>
        <v>176W</v>
      </c>
      <c r="H2283" s="101" t="n">
        <v>-50641.603</v>
      </c>
      <c r="I2283" s="101" t="n">
        <v>9080.13</v>
      </c>
      <c r="J2283" s="101" t="n">
        <v>5521.93</v>
      </c>
      <c r="K2283" s="101" t="n">
        <v>16557.15</v>
      </c>
      <c r="L2283" s="101" t="n">
        <v>9372.88</v>
      </c>
      <c r="M2283" s="101" t="n">
        <v>-5578.718</v>
      </c>
      <c r="N2283" s="101" t="n">
        <v>-8543.66</v>
      </c>
      <c r="O2283" s="101" t="n">
        <v>3335.71</v>
      </c>
      <c r="P2283" s="101" t="n">
        <v>-3446.73</v>
      </c>
      <c r="Q2283" s="101" t="n">
        <v>-13424.61</v>
      </c>
      <c r="R2283" s="101"/>
      <c r="S2283" s="101"/>
      <c r="T2283" s="101"/>
      <c r="U2283" s="101"/>
      <c r="V2283" s="101"/>
      <c r="W2283" s="101"/>
      <c r="X2283" s="101"/>
      <c r="Y2283" s="101"/>
      <c r="Z2283" s="101"/>
      <c r="AA2283" s="101"/>
    </row>
    <row r="2284" customFormat="false" ht="15.75" hidden="false" customHeight="true" outlineLevel="0" collapsed="false">
      <c r="A2284" s="101"/>
      <c r="B2284" s="101" t="n">
        <v>26</v>
      </c>
      <c r="C2284" s="101" t="n">
        <v>101</v>
      </c>
      <c r="D2284" s="101" t="n">
        <v>75</v>
      </c>
      <c r="E2284" s="101" t="n">
        <v>176</v>
      </c>
      <c r="F2284" s="101" t="s">
        <v>296</v>
      </c>
      <c r="G2284" s="101" t="str">
        <f aca="false">E2284&amp;""&amp;F2284</f>
        <v>176Re</v>
      </c>
      <c r="H2284" s="101" t="n">
        <v>-45062.885</v>
      </c>
      <c r="I2284" s="101" t="n">
        <v>7845.9</v>
      </c>
      <c r="J2284" s="101" t="n">
        <v>2719.06</v>
      </c>
      <c r="K2284" s="101" t="n">
        <v>17532.42</v>
      </c>
      <c r="L2284" s="101" t="n">
        <v>7900.06</v>
      </c>
      <c r="M2284" s="101" t="n">
        <v>-2964.945</v>
      </c>
      <c r="N2284" s="101" t="n">
        <v>-11203.44</v>
      </c>
      <c r="O2284" s="101" t="n">
        <v>3842.18</v>
      </c>
      <c r="P2284" s="101" t="n">
        <v>56.79</v>
      </c>
      <c r="Q2284" s="101" t="n">
        <v>-13029.02</v>
      </c>
      <c r="R2284" s="101"/>
      <c r="S2284" s="101"/>
      <c r="T2284" s="101"/>
      <c r="U2284" s="101"/>
      <c r="V2284" s="101"/>
      <c r="W2284" s="101"/>
      <c r="X2284" s="101"/>
      <c r="Y2284" s="101"/>
      <c r="Z2284" s="101"/>
      <c r="AA2284" s="101"/>
    </row>
    <row r="2285" customFormat="false" ht="15.75" hidden="false" customHeight="true" outlineLevel="0" collapsed="false">
      <c r="A2285" s="101"/>
      <c r="B2285" s="101" t="n">
        <v>24</v>
      </c>
      <c r="C2285" s="101" t="n">
        <v>100</v>
      </c>
      <c r="D2285" s="101" t="n">
        <v>76</v>
      </c>
      <c r="E2285" s="101" t="n">
        <v>176</v>
      </c>
      <c r="F2285" s="101" t="s">
        <v>297</v>
      </c>
      <c r="G2285" s="101" t="str">
        <f aca="false">E2285&amp;""&amp;F2285</f>
        <v>176Os</v>
      </c>
      <c r="H2285" s="101" t="n">
        <v>-42097.94</v>
      </c>
      <c r="I2285" s="101" t="n">
        <v>10064.08</v>
      </c>
      <c r="J2285" s="101" t="n">
        <v>4098.6</v>
      </c>
      <c r="K2285" s="101" t="n">
        <v>18245.49</v>
      </c>
      <c r="L2285" s="101" t="n">
        <v>6448.79</v>
      </c>
      <c r="M2285" s="101" t="n">
        <v>-8238.496</v>
      </c>
      <c r="N2285" s="101" t="n">
        <v>-13164.21</v>
      </c>
      <c r="O2285" s="101" t="n">
        <v>4574.33</v>
      </c>
      <c r="P2285" s="101" t="n">
        <v>245.88</v>
      </c>
      <c r="Q2285" s="101" t="n">
        <v>-16774.81</v>
      </c>
      <c r="R2285" s="101"/>
      <c r="S2285" s="101"/>
      <c r="T2285" s="101"/>
      <c r="U2285" s="101"/>
      <c r="V2285" s="101"/>
      <c r="W2285" s="101"/>
      <c r="X2285" s="101"/>
      <c r="Y2285" s="101"/>
      <c r="Z2285" s="101"/>
      <c r="AA2285" s="101"/>
    </row>
    <row r="2286" customFormat="false" ht="15.75" hidden="false" customHeight="true" outlineLevel="0" collapsed="false">
      <c r="A2286" s="101"/>
      <c r="B2286" s="101" t="n">
        <v>22</v>
      </c>
      <c r="C2286" s="101" t="n">
        <v>99</v>
      </c>
      <c r="D2286" s="101" t="n">
        <v>77</v>
      </c>
      <c r="E2286" s="101" t="n">
        <v>176</v>
      </c>
      <c r="F2286" s="101" t="s">
        <v>298</v>
      </c>
      <c r="G2286" s="101" t="str">
        <f aca="false">E2286&amp;""&amp;F2286</f>
        <v>176Ir</v>
      </c>
      <c r="H2286" s="101" t="n">
        <v>-33859.444</v>
      </c>
      <c r="I2286" s="101" t="n">
        <v>8536.32</v>
      </c>
      <c r="J2286" s="101" t="n">
        <v>1043.23</v>
      </c>
      <c r="K2286" s="101" t="n">
        <v>19133.34</v>
      </c>
      <c r="L2286" s="101" t="n">
        <v>4764.29</v>
      </c>
      <c r="M2286" s="101" t="n">
        <v>-4925.715</v>
      </c>
      <c r="N2286" s="101" t="n">
        <v>-15462.84</v>
      </c>
      <c r="O2286" s="101" t="n">
        <v>5241.95</v>
      </c>
      <c r="P2286" s="101" t="n">
        <v>4139.89</v>
      </c>
      <c r="Q2286" s="101" t="n">
        <v>-16230.58</v>
      </c>
      <c r="R2286" s="101"/>
      <c r="S2286" s="101"/>
      <c r="T2286" s="101"/>
      <c r="U2286" s="101"/>
      <c r="V2286" s="101"/>
      <c r="W2286" s="101"/>
      <c r="X2286" s="101"/>
      <c r="Y2286" s="101"/>
      <c r="Z2286" s="101"/>
      <c r="AA2286" s="101"/>
    </row>
    <row r="2287" customFormat="false" ht="15.75" hidden="false" customHeight="true" outlineLevel="0" collapsed="false">
      <c r="A2287" s="101"/>
      <c r="B2287" s="101" t="n">
        <v>20</v>
      </c>
      <c r="C2287" s="101" t="n">
        <v>98</v>
      </c>
      <c r="D2287" s="101" t="n">
        <v>78</v>
      </c>
      <c r="E2287" s="101" t="n">
        <v>176</v>
      </c>
      <c r="F2287" s="101" t="s">
        <v>299</v>
      </c>
      <c r="G2287" s="101" t="str">
        <f aca="false">E2287&amp;""&amp;F2287</f>
        <v>176Pt</v>
      </c>
      <c r="H2287" s="101" t="n">
        <v>-28933.729</v>
      </c>
      <c r="I2287" s="101" t="n">
        <v>11304.87</v>
      </c>
      <c r="J2287" s="101" t="n">
        <v>2828.26</v>
      </c>
      <c r="K2287" s="101" t="n">
        <v>19757.92</v>
      </c>
      <c r="L2287" s="101" t="n">
        <v>3516.59</v>
      </c>
      <c r="M2287" s="101" t="n">
        <v>-10537.126</v>
      </c>
      <c r="N2287" s="101" t="n">
        <v>-17160.45</v>
      </c>
      <c r="O2287" s="101" t="n">
        <v>5884.98</v>
      </c>
      <c r="P2287" s="101" t="n">
        <v>3882.48</v>
      </c>
      <c r="Q2287" s="101" t="n">
        <v>-19589.57</v>
      </c>
      <c r="R2287" s="101"/>
      <c r="S2287" s="101"/>
      <c r="T2287" s="101"/>
      <c r="U2287" s="101"/>
      <c r="V2287" s="101"/>
      <c r="W2287" s="101"/>
      <c r="X2287" s="101"/>
      <c r="Y2287" s="101"/>
      <c r="Z2287" s="101"/>
      <c r="AA2287" s="101"/>
    </row>
    <row r="2288" customFormat="false" ht="15.75" hidden="false" customHeight="true" outlineLevel="0" collapsed="false">
      <c r="A2288" s="101"/>
      <c r="B2288" s="101" t="n">
        <v>18</v>
      </c>
      <c r="C2288" s="101" t="n">
        <v>97</v>
      </c>
      <c r="D2288" s="101" t="n">
        <v>79</v>
      </c>
      <c r="E2288" s="101" t="n">
        <v>176</v>
      </c>
      <c r="F2288" s="101" t="s">
        <v>300</v>
      </c>
      <c r="G2288" s="101" t="str">
        <f aca="false">E2288&amp;""&amp;F2288</f>
        <v>176Au</v>
      </c>
      <c r="H2288" s="101" t="n">
        <v>-18396.604</v>
      </c>
      <c r="I2288" s="101" t="n">
        <v>9052.44</v>
      </c>
      <c r="J2288" s="101" t="n">
        <v>-14.6</v>
      </c>
      <c r="K2288" s="101" t="n">
        <v>20304.01</v>
      </c>
      <c r="L2288" s="101" t="n">
        <v>2105.81</v>
      </c>
      <c r="M2288" s="101" t="n">
        <v>-6623.324</v>
      </c>
      <c r="N2288" s="101" t="n">
        <v>-18977.88</v>
      </c>
      <c r="O2288" s="101" t="n">
        <v>6557.85</v>
      </c>
      <c r="P2288" s="101" t="n">
        <v>7708.87</v>
      </c>
      <c r="Q2288" s="101" t="n">
        <v>-18495.03</v>
      </c>
      <c r="R2288" s="101"/>
      <c r="S2288" s="101"/>
      <c r="T2288" s="101"/>
      <c r="U2288" s="101"/>
      <c r="V2288" s="101"/>
      <c r="W2288" s="101"/>
      <c r="X2288" s="101"/>
      <c r="Y2288" s="101"/>
      <c r="Z2288" s="101"/>
      <c r="AA2288" s="101"/>
    </row>
    <row r="2289" customFormat="false" ht="15.75" hidden="false" customHeight="true" outlineLevel="0" collapsed="false">
      <c r="A2289" s="101"/>
      <c r="B2289" s="101" t="n">
        <v>16</v>
      </c>
      <c r="C2289" s="101" t="n">
        <v>96</v>
      </c>
      <c r="D2289" s="101" t="n">
        <v>80</v>
      </c>
      <c r="E2289" s="101" t="n">
        <v>176</v>
      </c>
      <c r="F2289" s="101" t="s">
        <v>301</v>
      </c>
      <c r="G2289" s="101" t="str">
        <f aca="false">E2289&amp;""&amp;F2289</f>
        <v>176Hg</v>
      </c>
      <c r="H2289" s="101" t="n">
        <v>-11773.28</v>
      </c>
      <c r="I2289" s="101" t="n">
        <v>11871.7</v>
      </c>
      <c r="J2289" s="101" t="n">
        <v>1646.77</v>
      </c>
      <c r="K2289" s="101" t="n">
        <v>21269.47</v>
      </c>
      <c r="L2289" s="101" t="n">
        <v>1032.77</v>
      </c>
      <c r="M2289" s="101" t="n">
        <v>-12354.558</v>
      </c>
      <c r="N2289" s="101"/>
      <c r="O2289" s="101" t="n">
        <v>6899.28</v>
      </c>
      <c r="P2289" s="101" t="n">
        <v>6637.93</v>
      </c>
      <c r="Q2289" s="101"/>
      <c r="R2289" s="101"/>
      <c r="S2289" s="101"/>
      <c r="T2289" s="101"/>
      <c r="U2289" s="101"/>
      <c r="V2289" s="101"/>
      <c r="W2289" s="101"/>
      <c r="X2289" s="101"/>
      <c r="Y2289" s="101"/>
      <c r="Z2289" s="101"/>
      <c r="AA2289" s="101"/>
    </row>
    <row r="2290" customFormat="false" ht="15.75" hidden="false" customHeight="true" outlineLevel="0" collapsed="false">
      <c r="A2290" s="101"/>
      <c r="B2290" s="101" t="n">
        <v>14</v>
      </c>
      <c r="C2290" s="101" t="n">
        <v>95</v>
      </c>
      <c r="D2290" s="101" t="n">
        <v>81</v>
      </c>
      <c r="E2290" s="101" t="n">
        <v>176</v>
      </c>
      <c r="F2290" s="101" t="s">
        <v>302</v>
      </c>
      <c r="G2290" s="101" t="str">
        <f aca="false">E2290&amp;""&amp;F2290</f>
        <v>176Tl</v>
      </c>
      <c r="H2290" s="101" t="n">
        <v>581.278</v>
      </c>
      <c r="I2290" s="101"/>
      <c r="J2290" s="101" t="n">
        <v>-1265.2</v>
      </c>
      <c r="K2290" s="101"/>
      <c r="L2290" s="101" t="n">
        <v>-239.01</v>
      </c>
      <c r="M2290" s="101"/>
      <c r="N2290" s="101"/>
      <c r="O2290" s="101" t="n">
        <v>7525.06</v>
      </c>
      <c r="P2290" s="101" t="n">
        <v>10707.79</v>
      </c>
      <c r="Q2290" s="101"/>
      <c r="R2290" s="101"/>
      <c r="S2290" s="101"/>
      <c r="T2290" s="101"/>
      <c r="U2290" s="101"/>
      <c r="V2290" s="101"/>
      <c r="W2290" s="101"/>
      <c r="X2290" s="101"/>
      <c r="Y2290" s="101"/>
      <c r="Z2290" s="101"/>
      <c r="AA2290" s="101"/>
    </row>
    <row r="2291" customFormat="false" ht="15.75" hidden="false" customHeight="true" outlineLevel="0" collapsed="false">
      <c r="A2291" s="101"/>
      <c r="B2291" s="101" t="n">
        <v>41</v>
      </c>
      <c r="C2291" s="101" t="n">
        <v>109</v>
      </c>
      <c r="D2291" s="101" t="n">
        <v>68</v>
      </c>
      <c r="E2291" s="101" t="n">
        <v>177</v>
      </c>
      <c r="F2291" s="101" t="s">
        <v>289</v>
      </c>
      <c r="G2291" s="101" t="str">
        <f aca="false">E2291&amp;""&amp;F2291</f>
        <v>177Er</v>
      </c>
      <c r="H2291" s="101" t="n">
        <v>-42858.01</v>
      </c>
      <c r="I2291" s="101" t="n">
        <v>4299.01</v>
      </c>
      <c r="J2291" s="101"/>
      <c r="K2291" s="101" t="n">
        <v>10349.01</v>
      </c>
      <c r="L2291" s="101"/>
      <c r="M2291" s="101" t="n">
        <v>4611.01</v>
      </c>
      <c r="N2291" s="101" t="n">
        <v>8127.01</v>
      </c>
      <c r="O2291" s="101" t="n">
        <v>-1344.01</v>
      </c>
      <c r="P2291" s="101"/>
      <c r="Q2291" s="101" t="n">
        <v>-1560.01</v>
      </c>
      <c r="R2291" s="101"/>
      <c r="S2291" s="101"/>
      <c r="T2291" s="101"/>
      <c r="U2291" s="101"/>
      <c r="V2291" s="101"/>
      <c r="W2291" s="101"/>
      <c r="X2291" s="101"/>
      <c r="Y2291" s="101"/>
      <c r="Z2291" s="101"/>
      <c r="AA2291" s="101"/>
    </row>
    <row r="2292" customFormat="false" ht="15.75" hidden="false" customHeight="true" outlineLevel="0" collapsed="false">
      <c r="A2292" s="101"/>
      <c r="B2292" s="101" t="n">
        <v>39</v>
      </c>
      <c r="C2292" s="101" t="n">
        <v>108</v>
      </c>
      <c r="D2292" s="101" t="n">
        <v>69</v>
      </c>
      <c r="E2292" s="101" t="n">
        <v>177</v>
      </c>
      <c r="F2292" s="101" t="s">
        <v>290</v>
      </c>
      <c r="G2292" s="101" t="str">
        <f aca="false">E2292&amp;""&amp;F2292</f>
        <v>177Tm</v>
      </c>
      <c r="H2292" s="101" t="n">
        <v>-47469.01</v>
      </c>
      <c r="I2292" s="101" t="n">
        <v>6171.01</v>
      </c>
      <c r="J2292" s="101" t="n">
        <v>8127.01</v>
      </c>
      <c r="K2292" s="101" t="n">
        <v>11300.01</v>
      </c>
      <c r="L2292" s="101" t="n">
        <v>18844.01</v>
      </c>
      <c r="M2292" s="101" t="n">
        <v>3516.01</v>
      </c>
      <c r="N2292" s="101" t="n">
        <v>4917.01</v>
      </c>
      <c r="O2292" s="101" t="n">
        <v>-543.01</v>
      </c>
      <c r="P2292" s="101"/>
      <c r="Q2292" s="101" t="n">
        <v>-2051.01</v>
      </c>
      <c r="R2292" s="101"/>
      <c r="S2292" s="101"/>
      <c r="T2292" s="101"/>
      <c r="U2292" s="101"/>
      <c r="V2292" s="101"/>
      <c r="W2292" s="101"/>
      <c r="X2292" s="101"/>
      <c r="Y2292" s="101"/>
      <c r="Z2292" s="101"/>
      <c r="AA2292" s="101"/>
    </row>
    <row r="2293" customFormat="false" ht="15.75" hidden="false" customHeight="true" outlineLevel="0" collapsed="false">
      <c r="A2293" s="101"/>
      <c r="B2293" s="101" t="n">
        <v>37</v>
      </c>
      <c r="C2293" s="101" t="n">
        <v>107</v>
      </c>
      <c r="D2293" s="101" t="n">
        <v>70</v>
      </c>
      <c r="E2293" s="101" t="n">
        <v>177</v>
      </c>
      <c r="F2293" s="101" t="s">
        <v>291</v>
      </c>
      <c r="G2293" s="101" t="str">
        <f aca="false">E2293&amp;""&amp;F2293</f>
        <v>177Yb</v>
      </c>
      <c r="H2293" s="101" t="n">
        <v>-50984.778</v>
      </c>
      <c r="I2293" s="101" t="n">
        <v>5566.4</v>
      </c>
      <c r="J2293" s="101" t="n">
        <v>8904.05</v>
      </c>
      <c r="K2293" s="101" t="n">
        <v>12430.83</v>
      </c>
      <c r="L2293" s="101" t="n">
        <v>16911.01</v>
      </c>
      <c r="M2293" s="101" t="n">
        <v>1401.024</v>
      </c>
      <c r="N2293" s="101" t="n">
        <v>1898.26</v>
      </c>
      <c r="O2293" s="101" t="n">
        <v>244.01</v>
      </c>
      <c r="P2293" s="101" t="n">
        <v>-11643.01</v>
      </c>
      <c r="Q2293" s="101" t="n">
        <v>-5671.88</v>
      </c>
      <c r="R2293" s="101"/>
      <c r="S2293" s="101"/>
      <c r="T2293" s="101"/>
      <c r="U2293" s="101"/>
      <c r="V2293" s="101"/>
      <c r="W2293" s="101"/>
      <c r="X2293" s="101"/>
      <c r="Y2293" s="101"/>
      <c r="Z2293" s="101"/>
      <c r="AA2293" s="101"/>
    </row>
    <row r="2294" customFormat="false" ht="15.75" hidden="false" customHeight="true" outlineLevel="0" collapsed="false">
      <c r="A2294" s="101"/>
      <c r="B2294" s="101" t="n">
        <v>35</v>
      </c>
      <c r="C2294" s="101" t="n">
        <v>106</v>
      </c>
      <c r="D2294" s="101" t="n">
        <v>71</v>
      </c>
      <c r="E2294" s="101" t="n">
        <v>177</v>
      </c>
      <c r="F2294" s="101" t="s">
        <v>292</v>
      </c>
      <c r="G2294" s="101" t="str">
        <f aca="false">E2294&amp;""&amp;F2294</f>
        <v>177Lu</v>
      </c>
      <c r="H2294" s="101" t="n">
        <v>-52385.802</v>
      </c>
      <c r="I2294" s="101" t="n">
        <v>7072.9</v>
      </c>
      <c r="J2294" s="101" t="n">
        <v>6185.08</v>
      </c>
      <c r="K2294" s="101" t="n">
        <v>13360.88</v>
      </c>
      <c r="L2294" s="101" t="n">
        <v>14652.16</v>
      </c>
      <c r="M2294" s="101" t="n">
        <v>497.239</v>
      </c>
      <c r="N2294" s="101" t="n">
        <v>-668.76</v>
      </c>
      <c r="O2294" s="101" t="n">
        <v>1443.72</v>
      </c>
      <c r="P2294" s="101" t="n">
        <v>-10305.08</v>
      </c>
      <c r="Q2294" s="101" t="n">
        <v>-5878.68</v>
      </c>
      <c r="R2294" s="101"/>
      <c r="S2294" s="101"/>
      <c r="T2294" s="101"/>
      <c r="U2294" s="101"/>
      <c r="V2294" s="101"/>
      <c r="W2294" s="101"/>
      <c r="X2294" s="101"/>
      <c r="Y2294" s="101"/>
      <c r="Z2294" s="101"/>
      <c r="AA2294" s="101"/>
    </row>
    <row r="2295" customFormat="false" ht="15.75" hidden="false" customHeight="true" outlineLevel="0" collapsed="false">
      <c r="A2295" s="101"/>
      <c r="B2295" s="101" t="n">
        <v>33</v>
      </c>
      <c r="C2295" s="101" t="n">
        <v>105</v>
      </c>
      <c r="D2295" s="101" t="n">
        <v>72</v>
      </c>
      <c r="E2295" s="101" t="n">
        <v>177</v>
      </c>
      <c r="F2295" s="101" t="s">
        <v>293</v>
      </c>
      <c r="G2295" s="101" t="str">
        <f aca="false">E2295&amp;""&amp;F2295</f>
        <v>177Hf</v>
      </c>
      <c r="H2295" s="101" t="n">
        <v>-52883.041</v>
      </c>
      <c r="I2295" s="101" t="n">
        <v>6375.92</v>
      </c>
      <c r="J2295" s="101" t="n">
        <v>6787.79</v>
      </c>
      <c r="K2295" s="101" t="n">
        <v>14541.83</v>
      </c>
      <c r="L2295" s="101" t="n">
        <v>12764.4</v>
      </c>
      <c r="M2295" s="101" t="n">
        <v>-1166</v>
      </c>
      <c r="N2295" s="101" t="n">
        <v>-3181.32</v>
      </c>
      <c r="O2295" s="101" t="n">
        <v>2244.27</v>
      </c>
      <c r="P2295" s="101" t="n">
        <v>-6682.32</v>
      </c>
      <c r="Q2295" s="101" t="n">
        <v>-9588.98</v>
      </c>
      <c r="R2295" s="101"/>
      <c r="S2295" s="101"/>
      <c r="T2295" s="101"/>
      <c r="U2295" s="101"/>
      <c r="V2295" s="101"/>
      <c r="W2295" s="101"/>
      <c r="X2295" s="101"/>
      <c r="Y2295" s="101"/>
      <c r="Z2295" s="101"/>
      <c r="AA2295" s="101"/>
    </row>
    <row r="2296" customFormat="false" ht="15.75" hidden="false" customHeight="true" outlineLevel="0" collapsed="false">
      <c r="A2296" s="101"/>
      <c r="B2296" s="101" t="n">
        <v>31</v>
      </c>
      <c r="C2296" s="101" t="n">
        <v>104</v>
      </c>
      <c r="D2296" s="101" t="n">
        <v>73</v>
      </c>
      <c r="E2296" s="101" t="n">
        <v>177</v>
      </c>
      <c r="F2296" s="101" t="s">
        <v>294</v>
      </c>
      <c r="G2296" s="101" t="str">
        <f aca="false">E2296&amp;""&amp;F2296</f>
        <v>177Ta</v>
      </c>
      <c r="H2296" s="101" t="n">
        <v>-51717.041</v>
      </c>
      <c r="I2296" s="101" t="n">
        <v>8422.98</v>
      </c>
      <c r="J2296" s="101" t="n">
        <v>4427.57</v>
      </c>
      <c r="K2296" s="101" t="n">
        <v>15451.03</v>
      </c>
      <c r="L2296" s="101" t="n">
        <v>11127.43</v>
      </c>
      <c r="M2296" s="101" t="n">
        <v>-2015.315</v>
      </c>
      <c r="N2296" s="101" t="n">
        <v>-5447.87</v>
      </c>
      <c r="O2296" s="101" t="n">
        <v>2740.63</v>
      </c>
      <c r="P2296" s="101" t="n">
        <v>-5621.79</v>
      </c>
      <c r="Q2296" s="101" t="n">
        <v>-9146.76</v>
      </c>
      <c r="R2296" s="101"/>
      <c r="S2296" s="101"/>
      <c r="T2296" s="101"/>
      <c r="U2296" s="101"/>
      <c r="V2296" s="101"/>
      <c r="W2296" s="101"/>
      <c r="X2296" s="101"/>
      <c r="Y2296" s="101"/>
      <c r="Z2296" s="101"/>
      <c r="AA2296" s="101"/>
    </row>
    <row r="2297" customFormat="false" ht="15.75" hidden="false" customHeight="true" outlineLevel="0" collapsed="false">
      <c r="A2297" s="101"/>
      <c r="B2297" s="101" t="n">
        <v>29</v>
      </c>
      <c r="C2297" s="101" t="n">
        <v>103</v>
      </c>
      <c r="D2297" s="101" t="n">
        <v>74</v>
      </c>
      <c r="E2297" s="101" t="n">
        <v>177</v>
      </c>
      <c r="F2297" s="101" t="s">
        <v>295</v>
      </c>
      <c r="G2297" s="101" t="str">
        <f aca="false">E2297&amp;""&amp;F2297</f>
        <v>177W</v>
      </c>
      <c r="H2297" s="101" t="n">
        <v>-49701.725</v>
      </c>
      <c r="I2297" s="101" t="n">
        <v>7131.44</v>
      </c>
      <c r="J2297" s="101" t="n">
        <v>5625.32</v>
      </c>
      <c r="K2297" s="101" t="n">
        <v>16211.56</v>
      </c>
      <c r="L2297" s="101" t="n">
        <v>9795.83</v>
      </c>
      <c r="M2297" s="101" t="n">
        <v>-3432.555</v>
      </c>
      <c r="N2297" s="101" t="n">
        <v>-7752.48</v>
      </c>
      <c r="O2297" s="101" t="n">
        <v>3285.14</v>
      </c>
      <c r="P2297" s="101" t="n">
        <v>-2412.25</v>
      </c>
      <c r="Q2297" s="101" t="n">
        <v>-12710.16</v>
      </c>
      <c r="R2297" s="101"/>
      <c r="S2297" s="101"/>
      <c r="T2297" s="101"/>
      <c r="U2297" s="101"/>
      <c r="V2297" s="101"/>
      <c r="W2297" s="101"/>
      <c r="X2297" s="101"/>
      <c r="Y2297" s="101"/>
      <c r="Z2297" s="101"/>
      <c r="AA2297" s="101"/>
    </row>
    <row r="2298" customFormat="false" ht="15.75" hidden="false" customHeight="true" outlineLevel="0" collapsed="false">
      <c r="A2298" s="101"/>
      <c r="B2298" s="101" t="n">
        <v>27</v>
      </c>
      <c r="C2298" s="101" t="n">
        <v>102</v>
      </c>
      <c r="D2298" s="101" t="n">
        <v>75</v>
      </c>
      <c r="E2298" s="101" t="n">
        <v>177</v>
      </c>
      <c r="F2298" s="101" t="s">
        <v>296</v>
      </c>
      <c r="G2298" s="101" t="str">
        <f aca="false">E2298&amp;""&amp;F2298</f>
        <v>177Re</v>
      </c>
      <c r="H2298" s="101" t="n">
        <v>-46269.17</v>
      </c>
      <c r="I2298" s="101" t="n">
        <v>9277.6</v>
      </c>
      <c r="J2298" s="101" t="n">
        <v>2916.54</v>
      </c>
      <c r="K2298" s="101" t="n">
        <v>17123.5</v>
      </c>
      <c r="L2298" s="101" t="n">
        <v>8438.46</v>
      </c>
      <c r="M2298" s="101" t="n">
        <v>-4319.923</v>
      </c>
      <c r="N2298" s="101" t="n">
        <v>-10221.75</v>
      </c>
      <c r="O2298" s="101" t="n">
        <v>3702.45</v>
      </c>
      <c r="P2298" s="101" t="n">
        <v>-2192.77</v>
      </c>
      <c r="Q2298" s="101" t="n">
        <v>-12242.55</v>
      </c>
      <c r="R2298" s="101"/>
      <c r="S2298" s="101"/>
      <c r="T2298" s="101"/>
      <c r="U2298" s="101"/>
      <c r="V2298" s="101"/>
      <c r="W2298" s="101"/>
      <c r="X2298" s="101"/>
      <c r="Y2298" s="101"/>
      <c r="Z2298" s="101"/>
      <c r="AA2298" s="101"/>
    </row>
    <row r="2299" customFormat="false" ht="15.75" hidden="false" customHeight="true" outlineLevel="0" collapsed="false">
      <c r="A2299" s="101"/>
      <c r="B2299" s="101" t="n">
        <v>25</v>
      </c>
      <c r="C2299" s="101" t="n">
        <v>101</v>
      </c>
      <c r="D2299" s="101" t="n">
        <v>76</v>
      </c>
      <c r="E2299" s="101" t="n">
        <v>177</v>
      </c>
      <c r="F2299" s="101" t="s">
        <v>297</v>
      </c>
      <c r="G2299" s="101" t="str">
        <f aca="false">E2299&amp;""&amp;F2299</f>
        <v>177Os</v>
      </c>
      <c r="H2299" s="101" t="n">
        <v>-41949.247</v>
      </c>
      <c r="I2299" s="101" t="n">
        <v>7922.62</v>
      </c>
      <c r="J2299" s="101" t="n">
        <v>4175.33</v>
      </c>
      <c r="K2299" s="101" t="n">
        <v>17986.7</v>
      </c>
      <c r="L2299" s="101" t="n">
        <v>6894.39</v>
      </c>
      <c r="M2299" s="101" t="n">
        <v>-5901.826</v>
      </c>
      <c r="N2299" s="101" t="n">
        <v>-12578.81</v>
      </c>
      <c r="O2299" s="101" t="n">
        <v>4353.22</v>
      </c>
      <c r="P2299" s="101" t="n">
        <v>1403.39</v>
      </c>
      <c r="Q2299" s="101" t="n">
        <v>-16161.12</v>
      </c>
      <c r="R2299" s="101"/>
      <c r="S2299" s="101"/>
      <c r="T2299" s="101"/>
      <c r="U2299" s="101"/>
      <c r="V2299" s="101"/>
      <c r="W2299" s="101"/>
      <c r="X2299" s="101"/>
      <c r="Y2299" s="101"/>
      <c r="Z2299" s="101"/>
      <c r="AA2299" s="101"/>
    </row>
    <row r="2300" customFormat="false" ht="15.75" hidden="false" customHeight="true" outlineLevel="0" collapsed="false">
      <c r="A2300" s="101"/>
      <c r="B2300" s="101" t="n">
        <v>23</v>
      </c>
      <c r="C2300" s="101" t="n">
        <v>100</v>
      </c>
      <c r="D2300" s="101" t="n">
        <v>77</v>
      </c>
      <c r="E2300" s="101" t="n">
        <v>177</v>
      </c>
      <c r="F2300" s="101" t="s">
        <v>298</v>
      </c>
      <c r="G2300" s="101" t="str">
        <f aca="false">E2300&amp;""&amp;F2300</f>
        <v>177Ir</v>
      </c>
      <c r="H2300" s="101" t="n">
        <v>-36047.421</v>
      </c>
      <c r="I2300" s="101" t="n">
        <v>10259.29</v>
      </c>
      <c r="J2300" s="101" t="n">
        <v>1238.45</v>
      </c>
      <c r="K2300" s="101" t="n">
        <v>18795.61</v>
      </c>
      <c r="L2300" s="101" t="n">
        <v>5337.05</v>
      </c>
      <c r="M2300" s="101" t="n">
        <v>-6676.984</v>
      </c>
      <c r="N2300" s="101" t="n">
        <v>-14502.37</v>
      </c>
      <c r="O2300" s="101" t="n">
        <v>5081.53</v>
      </c>
      <c r="P2300" s="101" t="n">
        <v>1726.49</v>
      </c>
      <c r="Q2300" s="101" t="n">
        <v>-15185.01</v>
      </c>
      <c r="R2300" s="101"/>
      <c r="S2300" s="101"/>
      <c r="T2300" s="101"/>
      <c r="U2300" s="101"/>
      <c r="V2300" s="101"/>
      <c r="W2300" s="101"/>
      <c r="X2300" s="101"/>
      <c r="Y2300" s="101"/>
      <c r="Z2300" s="101"/>
      <c r="AA2300" s="101"/>
    </row>
    <row r="2301" customFormat="false" ht="15.75" hidden="false" customHeight="true" outlineLevel="0" collapsed="false">
      <c r="A2301" s="101"/>
      <c r="B2301" s="101" t="n">
        <v>21</v>
      </c>
      <c r="C2301" s="101" t="n">
        <v>99</v>
      </c>
      <c r="D2301" s="101" t="n">
        <v>78</v>
      </c>
      <c r="E2301" s="101" t="n">
        <v>177</v>
      </c>
      <c r="F2301" s="101" t="s">
        <v>299</v>
      </c>
      <c r="G2301" s="101" t="str">
        <f aca="false">E2301&amp;""&amp;F2301</f>
        <v>177Pt</v>
      </c>
      <c r="H2301" s="101" t="n">
        <v>-29370.436</v>
      </c>
      <c r="I2301" s="101" t="n">
        <v>8508.02</v>
      </c>
      <c r="J2301" s="101" t="n">
        <v>2799.96</v>
      </c>
      <c r="K2301" s="101" t="n">
        <v>19812.89</v>
      </c>
      <c r="L2301" s="101" t="n">
        <v>3843.2</v>
      </c>
      <c r="M2301" s="101" t="n">
        <v>-7825.389</v>
      </c>
      <c r="N2301" s="101" t="n">
        <v>-16587.84</v>
      </c>
      <c r="O2301" s="101" t="n">
        <v>5642.82</v>
      </c>
      <c r="P2301" s="101" t="n">
        <v>5438.53</v>
      </c>
      <c r="Q2301" s="101" t="n">
        <v>-19045.15</v>
      </c>
      <c r="R2301" s="101"/>
      <c r="S2301" s="101"/>
      <c r="T2301" s="101"/>
      <c r="U2301" s="101"/>
      <c r="V2301" s="101"/>
      <c r="W2301" s="101"/>
      <c r="X2301" s="101"/>
      <c r="Y2301" s="101"/>
      <c r="Z2301" s="101"/>
      <c r="AA2301" s="101"/>
    </row>
    <row r="2302" customFormat="false" ht="15.75" hidden="false" customHeight="true" outlineLevel="0" collapsed="false">
      <c r="A2302" s="101"/>
      <c r="B2302" s="101" t="n">
        <v>19</v>
      </c>
      <c r="C2302" s="101" t="n">
        <v>98</v>
      </c>
      <c r="D2302" s="101" t="n">
        <v>79</v>
      </c>
      <c r="E2302" s="101" t="n">
        <v>177</v>
      </c>
      <c r="F2302" s="101" t="s">
        <v>300</v>
      </c>
      <c r="G2302" s="101" t="str">
        <f aca="false">E2302&amp;""&amp;F2302</f>
        <v>177Au</v>
      </c>
      <c r="H2302" s="101" t="n">
        <v>-21545.047</v>
      </c>
      <c r="I2302" s="101" t="n">
        <v>11219.76</v>
      </c>
      <c r="J2302" s="101" t="n">
        <v>-99.71</v>
      </c>
      <c r="K2302" s="101" t="n">
        <v>20272.2</v>
      </c>
      <c r="L2302" s="101" t="n">
        <v>2728.55</v>
      </c>
      <c r="M2302" s="101" t="n">
        <v>-8762.453</v>
      </c>
      <c r="N2302" s="101" t="n">
        <v>-18220.39</v>
      </c>
      <c r="O2302" s="101" t="n">
        <v>6298.34</v>
      </c>
      <c r="P2302" s="101" t="n">
        <v>5025.43</v>
      </c>
      <c r="Q2302" s="101" t="n">
        <v>-17843.08</v>
      </c>
      <c r="R2302" s="101"/>
      <c r="S2302" s="101"/>
      <c r="T2302" s="101"/>
      <c r="U2302" s="101"/>
      <c r="V2302" s="101"/>
      <c r="W2302" s="101"/>
      <c r="X2302" s="101"/>
      <c r="Y2302" s="101"/>
      <c r="Z2302" s="101"/>
      <c r="AA2302" s="101"/>
    </row>
    <row r="2303" customFormat="false" ht="15.75" hidden="false" customHeight="true" outlineLevel="0" collapsed="false">
      <c r="A2303" s="101"/>
      <c r="B2303" s="101" t="n">
        <v>17</v>
      </c>
      <c r="C2303" s="101" t="n">
        <v>97</v>
      </c>
      <c r="D2303" s="101" t="n">
        <v>80</v>
      </c>
      <c r="E2303" s="101" t="n">
        <v>177</v>
      </c>
      <c r="F2303" s="101" t="s">
        <v>301</v>
      </c>
      <c r="G2303" s="101" t="str">
        <f aca="false">E2303&amp;""&amp;F2303</f>
        <v>177Hg</v>
      </c>
      <c r="H2303" s="101" t="n">
        <v>-12782.594</v>
      </c>
      <c r="I2303" s="101" t="n">
        <v>9080.63</v>
      </c>
      <c r="J2303" s="101" t="n">
        <v>1674.96</v>
      </c>
      <c r="K2303" s="101" t="n">
        <v>20952.34</v>
      </c>
      <c r="L2303" s="101" t="n">
        <v>1660.36</v>
      </c>
      <c r="M2303" s="101" t="n">
        <v>-9457.933</v>
      </c>
      <c r="N2303" s="101"/>
      <c r="O2303" s="101" t="n">
        <v>6735.64</v>
      </c>
      <c r="P2303" s="101" t="n">
        <v>8862.16</v>
      </c>
      <c r="Q2303" s="101" t="n">
        <v>-21435.19</v>
      </c>
      <c r="R2303" s="101"/>
      <c r="S2303" s="101"/>
      <c r="T2303" s="101"/>
      <c r="U2303" s="101"/>
      <c r="V2303" s="101"/>
      <c r="W2303" s="101"/>
      <c r="X2303" s="101"/>
      <c r="Y2303" s="101"/>
      <c r="Z2303" s="101"/>
      <c r="AA2303" s="101"/>
    </row>
    <row r="2304" customFormat="false" ht="15.75" hidden="false" customHeight="true" outlineLevel="0" collapsed="false">
      <c r="A2304" s="101"/>
      <c r="B2304" s="101" t="n">
        <v>15</v>
      </c>
      <c r="C2304" s="101" t="n">
        <v>96</v>
      </c>
      <c r="D2304" s="101" t="n">
        <v>81</v>
      </c>
      <c r="E2304" s="101" t="n">
        <v>177</v>
      </c>
      <c r="F2304" s="101" t="s">
        <v>302</v>
      </c>
      <c r="G2304" s="101" t="str">
        <f aca="false">E2304&amp;""&amp;F2304</f>
        <v>177Tl</v>
      </c>
      <c r="H2304" s="101" t="n">
        <v>-3324.661</v>
      </c>
      <c r="I2304" s="101" t="n">
        <v>11977.26</v>
      </c>
      <c r="J2304" s="101" t="n">
        <v>-1159.65</v>
      </c>
      <c r="K2304" s="101"/>
      <c r="L2304" s="101" t="n">
        <v>487.12</v>
      </c>
      <c r="M2304" s="101"/>
      <c r="N2304" s="101"/>
      <c r="O2304" s="101" t="n">
        <v>7066.92</v>
      </c>
      <c r="P2304" s="101" t="n">
        <v>7782.97</v>
      </c>
      <c r="Q2304" s="101"/>
      <c r="R2304" s="101"/>
      <c r="S2304" s="101"/>
      <c r="T2304" s="101"/>
      <c r="U2304" s="101"/>
      <c r="V2304" s="101"/>
      <c r="W2304" s="101"/>
      <c r="X2304" s="101"/>
      <c r="Y2304" s="101"/>
      <c r="Z2304" s="101"/>
      <c r="AA2304" s="101"/>
    </row>
    <row r="2305" customFormat="false" ht="15.75" hidden="false" customHeight="true" outlineLevel="0" collapsed="false">
      <c r="A2305" s="101"/>
      <c r="B2305" s="101" t="n">
        <v>40</v>
      </c>
      <c r="C2305" s="101" t="n">
        <v>109</v>
      </c>
      <c r="D2305" s="101" t="n">
        <v>69</v>
      </c>
      <c r="E2305" s="101" t="n">
        <v>178</v>
      </c>
      <c r="F2305" s="101" t="s">
        <v>290</v>
      </c>
      <c r="G2305" s="101" t="str">
        <f aca="false">E2305&amp;""&amp;F2305</f>
        <v>178Tm</v>
      </c>
      <c r="H2305" s="101" t="n">
        <v>-44116.01</v>
      </c>
      <c r="I2305" s="101" t="n">
        <v>4718.01</v>
      </c>
      <c r="J2305" s="101" t="n">
        <v>8546.01</v>
      </c>
      <c r="K2305" s="101" t="n">
        <v>10888.01</v>
      </c>
      <c r="L2305" s="101"/>
      <c r="M2305" s="101" t="n">
        <v>5578.01</v>
      </c>
      <c r="N2305" s="101" t="n">
        <v>6224.01</v>
      </c>
      <c r="O2305" s="101" t="n">
        <v>-851.01</v>
      </c>
      <c r="P2305" s="101"/>
      <c r="Q2305" s="101" t="n">
        <v>-1202.01</v>
      </c>
      <c r="R2305" s="101"/>
      <c r="S2305" s="101"/>
      <c r="T2305" s="101"/>
      <c r="U2305" s="101"/>
      <c r="V2305" s="101"/>
      <c r="W2305" s="101"/>
      <c r="X2305" s="101"/>
      <c r="Y2305" s="101"/>
      <c r="Z2305" s="101"/>
      <c r="AA2305" s="101"/>
    </row>
    <row r="2306" customFormat="false" ht="15.75" hidden="false" customHeight="true" outlineLevel="0" collapsed="false">
      <c r="A2306" s="101"/>
      <c r="B2306" s="101" t="n">
        <v>38</v>
      </c>
      <c r="C2306" s="101" t="n">
        <v>108</v>
      </c>
      <c r="D2306" s="101" t="n">
        <v>70</v>
      </c>
      <c r="E2306" s="101" t="n">
        <v>178</v>
      </c>
      <c r="F2306" s="101" t="s">
        <v>291</v>
      </c>
      <c r="G2306" s="101" t="str">
        <f aca="false">E2306&amp;""&amp;F2306</f>
        <v>178Yb</v>
      </c>
      <c r="H2306" s="101" t="n">
        <v>-49693.859</v>
      </c>
      <c r="I2306" s="101" t="n">
        <v>6780.4</v>
      </c>
      <c r="J2306" s="101" t="n">
        <v>9514.01</v>
      </c>
      <c r="K2306" s="101" t="n">
        <v>12346.8</v>
      </c>
      <c r="L2306" s="101" t="n">
        <v>17641.01</v>
      </c>
      <c r="M2306" s="101" t="n">
        <v>645.923</v>
      </c>
      <c r="N2306" s="101" t="n">
        <v>2743.82</v>
      </c>
      <c r="O2306" s="101" t="n">
        <v>-169.01</v>
      </c>
      <c r="P2306" s="101" t="n">
        <v>-14125.01</v>
      </c>
      <c r="Q2306" s="101" t="n">
        <v>-5379.37</v>
      </c>
      <c r="R2306" s="101"/>
      <c r="S2306" s="101"/>
      <c r="T2306" s="101"/>
      <c r="U2306" s="101"/>
      <c r="V2306" s="101"/>
      <c r="W2306" s="101"/>
      <c r="X2306" s="101"/>
      <c r="Y2306" s="101"/>
      <c r="Z2306" s="101"/>
      <c r="AA2306" s="101"/>
    </row>
    <row r="2307" customFormat="false" ht="15.75" hidden="false" customHeight="true" outlineLevel="0" collapsed="false">
      <c r="A2307" s="101"/>
      <c r="B2307" s="101" t="n">
        <v>36</v>
      </c>
      <c r="C2307" s="101" t="n">
        <v>107</v>
      </c>
      <c r="D2307" s="101" t="n">
        <v>71</v>
      </c>
      <c r="E2307" s="101" t="n">
        <v>178</v>
      </c>
      <c r="F2307" s="101" t="s">
        <v>292</v>
      </c>
      <c r="G2307" s="101" t="str">
        <f aca="false">E2307&amp;""&amp;F2307</f>
        <v>178Lu</v>
      </c>
      <c r="H2307" s="101" t="n">
        <v>-50339.782</v>
      </c>
      <c r="I2307" s="101" t="n">
        <v>6025.3</v>
      </c>
      <c r="J2307" s="101" t="n">
        <v>6643.97</v>
      </c>
      <c r="K2307" s="101" t="n">
        <v>13098.2</v>
      </c>
      <c r="L2307" s="101" t="n">
        <v>15548.03</v>
      </c>
      <c r="M2307" s="101" t="n">
        <v>2097.896</v>
      </c>
      <c r="N2307" s="101" t="n">
        <v>261.01</v>
      </c>
      <c r="O2307" s="101" t="n">
        <v>1100.85</v>
      </c>
      <c r="P2307" s="101" t="n">
        <v>-10160.01</v>
      </c>
      <c r="Q2307" s="101" t="n">
        <v>-5528.06</v>
      </c>
      <c r="R2307" s="101"/>
      <c r="S2307" s="101"/>
      <c r="T2307" s="101"/>
      <c r="U2307" s="101"/>
      <c r="V2307" s="101"/>
      <c r="W2307" s="101"/>
      <c r="X2307" s="101"/>
      <c r="Y2307" s="101"/>
      <c r="Z2307" s="101"/>
      <c r="AA2307" s="101"/>
    </row>
    <row r="2308" customFormat="false" ht="15.75" hidden="false" customHeight="true" outlineLevel="0" collapsed="false">
      <c r="A2308" s="101"/>
      <c r="B2308" s="101" t="n">
        <v>34</v>
      </c>
      <c r="C2308" s="101" t="n">
        <v>106</v>
      </c>
      <c r="D2308" s="101" t="n">
        <v>72</v>
      </c>
      <c r="E2308" s="101" t="n">
        <v>178</v>
      </c>
      <c r="F2308" s="101" t="s">
        <v>293</v>
      </c>
      <c r="G2308" s="101" t="str">
        <f aca="false">E2308&amp;""&amp;F2308</f>
        <v>178Hf</v>
      </c>
      <c r="H2308" s="101" t="n">
        <v>-52437.678</v>
      </c>
      <c r="I2308" s="101" t="n">
        <v>7625.95</v>
      </c>
      <c r="J2308" s="101" t="n">
        <v>7340.85</v>
      </c>
      <c r="K2308" s="101" t="n">
        <v>14001.87</v>
      </c>
      <c r="L2308" s="101" t="n">
        <v>13525.92</v>
      </c>
      <c r="M2308" s="101" t="n">
        <v>-1837.01</v>
      </c>
      <c r="N2308" s="101" t="n">
        <v>-2028.3</v>
      </c>
      <c r="O2308" s="101" t="n">
        <v>2082.95</v>
      </c>
      <c r="P2308" s="101" t="n">
        <v>-8741.87</v>
      </c>
      <c r="Q2308" s="101" t="n">
        <v>-8791.95</v>
      </c>
      <c r="R2308" s="101"/>
      <c r="S2308" s="101"/>
      <c r="T2308" s="101"/>
      <c r="U2308" s="101"/>
      <c r="V2308" s="101"/>
      <c r="W2308" s="101"/>
      <c r="X2308" s="101"/>
      <c r="Y2308" s="101"/>
      <c r="Z2308" s="101"/>
      <c r="AA2308" s="101"/>
    </row>
    <row r="2309" customFormat="false" ht="15.75" hidden="false" customHeight="true" outlineLevel="0" collapsed="false">
      <c r="A2309" s="101"/>
      <c r="B2309" s="101" t="n">
        <v>32</v>
      </c>
      <c r="C2309" s="101" t="n">
        <v>105</v>
      </c>
      <c r="D2309" s="101" t="n">
        <v>73</v>
      </c>
      <c r="E2309" s="101" t="n">
        <v>178</v>
      </c>
      <c r="F2309" s="101" t="s">
        <v>294</v>
      </c>
      <c r="G2309" s="101" t="str">
        <f aca="false">E2309&amp;""&amp;F2309</f>
        <v>178Ta</v>
      </c>
      <c r="H2309" s="101" t="n">
        <v>-50601.01</v>
      </c>
      <c r="I2309" s="101" t="n">
        <v>6955.01</v>
      </c>
      <c r="J2309" s="101" t="n">
        <v>5007.01</v>
      </c>
      <c r="K2309" s="101" t="n">
        <v>15378.01</v>
      </c>
      <c r="L2309" s="101" t="n">
        <v>11794.01</v>
      </c>
      <c r="M2309" s="101" t="n">
        <v>-191.01</v>
      </c>
      <c r="N2309" s="101" t="n">
        <v>-4947.01</v>
      </c>
      <c r="O2309" s="101" t="n">
        <v>2547.01</v>
      </c>
      <c r="P2309" s="101" t="n">
        <v>-5504.01</v>
      </c>
      <c r="Q2309" s="101" t="n">
        <v>-8970.01</v>
      </c>
      <c r="R2309" s="101"/>
      <c r="S2309" s="101"/>
      <c r="T2309" s="101"/>
      <c r="U2309" s="101"/>
      <c r="V2309" s="101"/>
      <c r="W2309" s="101"/>
      <c r="X2309" s="101"/>
      <c r="Y2309" s="101"/>
      <c r="Z2309" s="101"/>
      <c r="AA2309" s="101"/>
    </row>
    <row r="2310" customFormat="false" ht="15.75" hidden="false" customHeight="true" outlineLevel="0" collapsed="false">
      <c r="A2310" s="101"/>
      <c r="B2310" s="101" t="n">
        <v>30</v>
      </c>
      <c r="C2310" s="101" t="n">
        <v>104</v>
      </c>
      <c r="D2310" s="101" t="n">
        <v>74</v>
      </c>
      <c r="E2310" s="101" t="n">
        <v>178</v>
      </c>
      <c r="F2310" s="101" t="s">
        <v>295</v>
      </c>
      <c r="G2310" s="101" t="str">
        <f aca="false">E2310&amp;""&amp;F2310</f>
        <v>178W</v>
      </c>
      <c r="H2310" s="101" t="n">
        <v>-50409.378</v>
      </c>
      <c r="I2310" s="101" t="n">
        <v>8778.97</v>
      </c>
      <c r="J2310" s="101" t="n">
        <v>5981.31</v>
      </c>
      <c r="K2310" s="101" t="n">
        <v>15910.41</v>
      </c>
      <c r="L2310" s="101" t="n">
        <v>10408.88</v>
      </c>
      <c r="M2310" s="101" t="n">
        <v>-4755.926</v>
      </c>
      <c r="N2310" s="101" t="n">
        <v>-6865.41</v>
      </c>
      <c r="O2310" s="101" t="n">
        <v>3012.37</v>
      </c>
      <c r="P2310" s="101" t="n">
        <v>-4815.31</v>
      </c>
      <c r="Q2310" s="101" t="n">
        <v>-12211.53</v>
      </c>
      <c r="R2310" s="101"/>
      <c r="S2310" s="101"/>
      <c r="T2310" s="101"/>
      <c r="U2310" s="101"/>
      <c r="V2310" s="101"/>
      <c r="W2310" s="101"/>
      <c r="X2310" s="101"/>
      <c r="Y2310" s="101"/>
      <c r="Z2310" s="101"/>
      <c r="AA2310" s="101"/>
    </row>
    <row r="2311" customFormat="false" ht="15.75" hidden="false" customHeight="true" outlineLevel="0" collapsed="false">
      <c r="A2311" s="101"/>
      <c r="B2311" s="101" t="n">
        <v>28</v>
      </c>
      <c r="C2311" s="101" t="n">
        <v>103</v>
      </c>
      <c r="D2311" s="101" t="n">
        <v>75</v>
      </c>
      <c r="E2311" s="101" t="n">
        <v>178</v>
      </c>
      <c r="F2311" s="101" t="s">
        <v>296</v>
      </c>
      <c r="G2311" s="101" t="str">
        <f aca="false">E2311&amp;""&amp;F2311</f>
        <v>178Re</v>
      </c>
      <c r="H2311" s="101" t="n">
        <v>-45653.453</v>
      </c>
      <c r="I2311" s="101" t="n">
        <v>7455.6</v>
      </c>
      <c r="J2311" s="101" t="n">
        <v>3240.7</v>
      </c>
      <c r="K2311" s="101" t="n">
        <v>16733.2</v>
      </c>
      <c r="L2311" s="101" t="n">
        <v>8866.02</v>
      </c>
      <c r="M2311" s="101" t="n">
        <v>-2109.487</v>
      </c>
      <c r="N2311" s="101" t="n">
        <v>-9401.57</v>
      </c>
      <c r="O2311" s="101" t="n">
        <v>3662.4</v>
      </c>
      <c r="P2311" s="101" t="n">
        <v>-1225.38</v>
      </c>
      <c r="Q2311" s="101" t="n">
        <v>-11775.52</v>
      </c>
      <c r="R2311" s="101"/>
      <c r="S2311" s="101"/>
      <c r="T2311" s="101"/>
      <c r="U2311" s="101"/>
      <c r="V2311" s="101"/>
      <c r="W2311" s="101"/>
      <c r="X2311" s="101"/>
      <c r="Y2311" s="101"/>
      <c r="Z2311" s="101"/>
      <c r="AA2311" s="101"/>
    </row>
    <row r="2312" customFormat="false" ht="15.75" hidden="false" customHeight="true" outlineLevel="0" collapsed="false">
      <c r="A2312" s="101"/>
      <c r="B2312" s="101" t="n">
        <v>26</v>
      </c>
      <c r="C2312" s="101" t="n">
        <v>102</v>
      </c>
      <c r="D2312" s="101" t="n">
        <v>76</v>
      </c>
      <c r="E2312" s="101" t="n">
        <v>178</v>
      </c>
      <c r="F2312" s="101" t="s">
        <v>297</v>
      </c>
      <c r="G2312" s="101" t="str">
        <f aca="false">E2312&amp;""&amp;F2312</f>
        <v>178Os</v>
      </c>
      <c r="H2312" s="101" t="n">
        <v>-43543.966</v>
      </c>
      <c r="I2312" s="101" t="n">
        <v>9666.04</v>
      </c>
      <c r="J2312" s="101" t="n">
        <v>4563.77</v>
      </c>
      <c r="K2312" s="101" t="n">
        <v>17588.66</v>
      </c>
      <c r="L2312" s="101" t="n">
        <v>7480.3</v>
      </c>
      <c r="M2312" s="101" t="n">
        <v>-7292.082</v>
      </c>
      <c r="N2312" s="101" t="n">
        <v>-11546.7</v>
      </c>
      <c r="O2312" s="101" t="n">
        <v>4258.21</v>
      </c>
      <c r="P2312" s="101" t="n">
        <v>-1131.21</v>
      </c>
      <c r="Q2312" s="101" t="n">
        <v>-15567.86</v>
      </c>
      <c r="R2312" s="101"/>
      <c r="S2312" s="101"/>
      <c r="T2312" s="101"/>
      <c r="U2312" s="101"/>
      <c r="V2312" s="101"/>
      <c r="W2312" s="101"/>
      <c r="X2312" s="101"/>
      <c r="Y2312" s="101"/>
      <c r="Z2312" s="101"/>
      <c r="AA2312" s="101"/>
    </row>
    <row r="2313" customFormat="false" ht="15.75" hidden="false" customHeight="true" outlineLevel="0" collapsed="false">
      <c r="A2313" s="101"/>
      <c r="B2313" s="101" t="n">
        <v>24</v>
      </c>
      <c r="C2313" s="101" t="n">
        <v>101</v>
      </c>
      <c r="D2313" s="101" t="n">
        <v>77</v>
      </c>
      <c r="E2313" s="101" t="n">
        <v>178</v>
      </c>
      <c r="F2313" s="101" t="s">
        <v>298</v>
      </c>
      <c r="G2313" s="101" t="str">
        <f aca="false">E2313&amp;""&amp;F2313</f>
        <v>178Ir</v>
      </c>
      <c r="H2313" s="101" t="n">
        <v>-36251.884</v>
      </c>
      <c r="I2313" s="101" t="n">
        <v>8275.78</v>
      </c>
      <c r="J2313" s="101" t="n">
        <v>1591.61</v>
      </c>
      <c r="K2313" s="101" t="n">
        <v>18535.07</v>
      </c>
      <c r="L2313" s="101" t="n">
        <v>5766.94</v>
      </c>
      <c r="M2313" s="101" t="n">
        <v>-4254.621</v>
      </c>
      <c r="N2313" s="101" t="n">
        <v>-13925.76</v>
      </c>
      <c r="O2313" s="101" t="n">
        <v>4996.3</v>
      </c>
      <c r="P2313" s="101" t="n">
        <v>2728.32</v>
      </c>
      <c r="Q2313" s="101" t="n">
        <v>-14952.76</v>
      </c>
      <c r="R2313" s="101"/>
      <c r="S2313" s="101"/>
      <c r="T2313" s="101"/>
      <c r="U2313" s="101"/>
      <c r="V2313" s="101"/>
      <c r="W2313" s="101"/>
      <c r="X2313" s="101"/>
      <c r="Y2313" s="101"/>
      <c r="Z2313" s="101"/>
      <c r="AA2313" s="101"/>
    </row>
    <row r="2314" customFormat="false" ht="15.75" hidden="false" customHeight="true" outlineLevel="0" collapsed="false">
      <c r="A2314" s="101"/>
      <c r="B2314" s="101" t="n">
        <v>22</v>
      </c>
      <c r="C2314" s="101" t="n">
        <v>100</v>
      </c>
      <c r="D2314" s="101" t="n">
        <v>78</v>
      </c>
      <c r="E2314" s="101" t="n">
        <v>178</v>
      </c>
      <c r="F2314" s="101" t="s">
        <v>299</v>
      </c>
      <c r="G2314" s="101" t="str">
        <f aca="false">E2314&amp;""&amp;F2314</f>
        <v>178Pt</v>
      </c>
      <c r="H2314" s="101" t="n">
        <v>-31997.263</v>
      </c>
      <c r="I2314" s="101" t="n">
        <v>10698.14</v>
      </c>
      <c r="J2314" s="101" t="n">
        <v>3238.81</v>
      </c>
      <c r="K2314" s="101" t="n">
        <v>19206.17</v>
      </c>
      <c r="L2314" s="101" t="n">
        <v>4477.26</v>
      </c>
      <c r="M2314" s="101" t="n">
        <v>-9671.141</v>
      </c>
      <c r="N2314" s="101" t="n">
        <v>-15681</v>
      </c>
      <c r="O2314" s="101" t="n">
        <v>5572.91</v>
      </c>
      <c r="P2314" s="101" t="n">
        <v>2663.01</v>
      </c>
      <c r="Q2314" s="101" t="n">
        <v>-18523.53</v>
      </c>
      <c r="R2314" s="101"/>
      <c r="S2314" s="101"/>
      <c r="T2314" s="101"/>
      <c r="U2314" s="101"/>
      <c r="V2314" s="101"/>
      <c r="W2314" s="101"/>
      <c r="X2314" s="101"/>
      <c r="Y2314" s="101"/>
      <c r="Z2314" s="101"/>
      <c r="AA2314" s="101"/>
    </row>
    <row r="2315" customFormat="false" ht="15.75" hidden="false" customHeight="true" outlineLevel="0" collapsed="false">
      <c r="A2315" s="101"/>
      <c r="B2315" s="101" t="n">
        <v>20</v>
      </c>
      <c r="C2315" s="101" t="n">
        <v>99</v>
      </c>
      <c r="D2315" s="101" t="n">
        <v>79</v>
      </c>
      <c r="E2315" s="101" t="n">
        <v>178</v>
      </c>
      <c r="F2315" s="101" t="s">
        <v>300</v>
      </c>
      <c r="G2315" s="101" t="str">
        <f aca="false">E2315&amp;""&amp;F2315</f>
        <v>178Au</v>
      </c>
      <c r="H2315" s="101" t="n">
        <v>-22326.122</v>
      </c>
      <c r="I2315" s="101" t="n">
        <v>8852.39</v>
      </c>
      <c r="J2315" s="101" t="n">
        <v>244.66</v>
      </c>
      <c r="K2315" s="101" t="n">
        <v>20072.15</v>
      </c>
      <c r="L2315" s="101" t="n">
        <v>3044.62</v>
      </c>
      <c r="M2315" s="101" t="n">
        <v>-6009.858</v>
      </c>
      <c r="N2315" s="101" t="n">
        <v>-17532.01</v>
      </c>
      <c r="O2315" s="101" t="n">
        <v>6117.7</v>
      </c>
      <c r="P2315" s="101" t="n">
        <v>6432.33</v>
      </c>
      <c r="Q2315" s="101" t="n">
        <v>-17614.84</v>
      </c>
      <c r="R2315" s="101"/>
      <c r="S2315" s="101"/>
      <c r="T2315" s="101"/>
      <c r="U2315" s="101"/>
      <c r="V2315" s="101"/>
      <c r="W2315" s="101"/>
      <c r="X2315" s="101"/>
      <c r="Y2315" s="101"/>
      <c r="Z2315" s="101"/>
      <c r="AA2315" s="101"/>
    </row>
    <row r="2316" customFormat="false" ht="15.75" hidden="false" customHeight="true" outlineLevel="0" collapsed="false">
      <c r="A2316" s="101"/>
      <c r="B2316" s="101" t="n">
        <v>18</v>
      </c>
      <c r="C2316" s="101" t="n">
        <v>98</v>
      </c>
      <c r="D2316" s="101" t="n">
        <v>80</v>
      </c>
      <c r="E2316" s="101" t="n">
        <v>178</v>
      </c>
      <c r="F2316" s="101" t="s">
        <v>301</v>
      </c>
      <c r="G2316" s="101" t="str">
        <f aca="false">E2316&amp;""&amp;F2316</f>
        <v>178Hg</v>
      </c>
      <c r="H2316" s="101" t="n">
        <v>-16316.264</v>
      </c>
      <c r="I2316" s="101" t="n">
        <v>11604.99</v>
      </c>
      <c r="J2316" s="101" t="n">
        <v>2060.19</v>
      </c>
      <c r="K2316" s="101" t="n">
        <v>20685.62</v>
      </c>
      <c r="L2316" s="101" t="n">
        <v>1960.48</v>
      </c>
      <c r="M2316" s="101" t="n">
        <v>-11523.01</v>
      </c>
      <c r="N2316" s="101" t="n">
        <v>-19885.04</v>
      </c>
      <c r="O2316" s="101" t="n">
        <v>6577.27</v>
      </c>
      <c r="P2316" s="101" t="n">
        <v>5765.2</v>
      </c>
      <c r="Q2316" s="101" t="n">
        <v>-21062.92</v>
      </c>
      <c r="R2316" s="101"/>
      <c r="S2316" s="101"/>
      <c r="T2316" s="101"/>
      <c r="U2316" s="101"/>
      <c r="V2316" s="101"/>
      <c r="W2316" s="101"/>
      <c r="X2316" s="101"/>
      <c r="Y2316" s="101"/>
      <c r="Z2316" s="101"/>
      <c r="AA2316" s="101"/>
    </row>
    <row r="2317" customFormat="false" ht="15.75" hidden="false" customHeight="true" outlineLevel="0" collapsed="false">
      <c r="A2317" s="101"/>
      <c r="B2317" s="101" t="n">
        <v>16</v>
      </c>
      <c r="C2317" s="101" t="n">
        <v>97</v>
      </c>
      <c r="D2317" s="101" t="n">
        <v>81</v>
      </c>
      <c r="E2317" s="101" t="n">
        <v>178</v>
      </c>
      <c r="F2317" s="101" t="s">
        <v>302</v>
      </c>
      <c r="G2317" s="101" t="str">
        <f aca="false">E2317&amp;""&amp;F2317</f>
        <v>178Tl</v>
      </c>
      <c r="H2317" s="101" t="n">
        <v>-4794.01</v>
      </c>
      <c r="I2317" s="101" t="n">
        <v>9540.01</v>
      </c>
      <c r="J2317" s="101" t="n">
        <v>-700.01</v>
      </c>
      <c r="K2317" s="101" t="n">
        <v>21518.01</v>
      </c>
      <c r="L2317" s="101" t="n">
        <v>975.01</v>
      </c>
      <c r="M2317" s="101" t="n">
        <v>-8362.01</v>
      </c>
      <c r="N2317" s="101"/>
      <c r="O2317" s="101" t="n">
        <v>7017</v>
      </c>
      <c r="P2317" s="101" t="n">
        <v>9462.01</v>
      </c>
      <c r="Q2317" s="101"/>
      <c r="R2317" s="101"/>
      <c r="S2317" s="101"/>
      <c r="T2317" s="101"/>
      <c r="U2317" s="101"/>
      <c r="V2317" s="101"/>
      <c r="W2317" s="101"/>
      <c r="X2317" s="101"/>
      <c r="Y2317" s="101"/>
      <c r="Z2317" s="101"/>
      <c r="AA2317" s="101"/>
    </row>
    <row r="2318" customFormat="false" ht="15.75" hidden="false" customHeight="true" outlineLevel="0" collapsed="false">
      <c r="A2318" s="101"/>
      <c r="B2318" s="101" t="n">
        <v>14</v>
      </c>
      <c r="C2318" s="101" t="n">
        <v>96</v>
      </c>
      <c r="D2318" s="101" t="n">
        <v>82</v>
      </c>
      <c r="E2318" s="101" t="n">
        <v>178</v>
      </c>
      <c r="F2318" s="101" t="s">
        <v>303</v>
      </c>
      <c r="G2318" s="101" t="str">
        <f aca="false">E2318&amp;""&amp;F2318</f>
        <v>178Pb</v>
      </c>
      <c r="H2318" s="101" t="n">
        <v>3568.78</v>
      </c>
      <c r="I2318" s="101"/>
      <c r="J2318" s="101" t="n">
        <v>395.53</v>
      </c>
      <c r="K2318" s="101"/>
      <c r="L2318" s="101" t="n">
        <v>-764.12</v>
      </c>
      <c r="M2318" s="101"/>
      <c r="N2318" s="101"/>
      <c r="O2318" s="101" t="n">
        <v>7790.31</v>
      </c>
      <c r="P2318" s="101" t="n">
        <v>9062.4</v>
      </c>
      <c r="Q2318" s="101"/>
      <c r="R2318" s="101"/>
      <c r="S2318" s="101"/>
      <c r="T2318" s="101"/>
      <c r="U2318" s="101"/>
      <c r="V2318" s="101"/>
      <c r="W2318" s="101"/>
      <c r="X2318" s="101"/>
      <c r="Y2318" s="101"/>
      <c r="Z2318" s="101"/>
      <c r="AA2318" s="101"/>
    </row>
    <row r="2319" customFormat="false" ht="15.75" hidden="false" customHeight="true" outlineLevel="0" collapsed="false">
      <c r="A2319" s="101"/>
      <c r="B2319" s="101" t="n">
        <v>41</v>
      </c>
      <c r="C2319" s="101" t="n">
        <v>110</v>
      </c>
      <c r="D2319" s="101" t="n">
        <v>69</v>
      </c>
      <c r="E2319" s="101" t="n">
        <v>179</v>
      </c>
      <c r="F2319" s="101" t="s">
        <v>290</v>
      </c>
      <c r="G2319" s="101" t="str">
        <f aca="false">E2319&amp;""&amp;F2319</f>
        <v>179Tm</v>
      </c>
      <c r="H2319" s="101" t="n">
        <v>-41601.01</v>
      </c>
      <c r="I2319" s="101" t="n">
        <v>5556.01</v>
      </c>
      <c r="J2319" s="101"/>
      <c r="K2319" s="101" t="n">
        <v>10274.01</v>
      </c>
      <c r="L2319" s="101"/>
      <c r="M2319" s="101" t="n">
        <v>4937.01</v>
      </c>
      <c r="N2319" s="101" t="n">
        <v>7460.01</v>
      </c>
      <c r="O2319" s="101" t="n">
        <v>-823.01</v>
      </c>
      <c r="P2319" s="101"/>
      <c r="Q2319" s="101" t="n">
        <v>22.01</v>
      </c>
      <c r="R2319" s="101"/>
      <c r="S2319" s="101"/>
      <c r="T2319" s="101"/>
      <c r="U2319" s="101"/>
      <c r="V2319" s="101"/>
      <c r="W2319" s="101"/>
      <c r="X2319" s="101"/>
      <c r="Y2319" s="101"/>
      <c r="Z2319" s="101"/>
      <c r="AA2319" s="101"/>
    </row>
    <row r="2320" customFormat="false" ht="15.75" hidden="false" customHeight="true" outlineLevel="0" collapsed="false">
      <c r="A2320" s="101"/>
      <c r="B2320" s="101" t="n">
        <v>39</v>
      </c>
      <c r="C2320" s="101" t="n">
        <v>109</v>
      </c>
      <c r="D2320" s="101" t="n">
        <v>70</v>
      </c>
      <c r="E2320" s="101" t="n">
        <v>179</v>
      </c>
      <c r="F2320" s="101" t="s">
        <v>291</v>
      </c>
      <c r="G2320" s="101" t="str">
        <f aca="false">E2320&amp;""&amp;F2320</f>
        <v>179Yb</v>
      </c>
      <c r="H2320" s="101" t="n">
        <v>-46537.01</v>
      </c>
      <c r="I2320" s="101" t="n">
        <v>4915.01</v>
      </c>
      <c r="J2320" s="101" t="n">
        <v>9711.01</v>
      </c>
      <c r="K2320" s="101" t="n">
        <v>11695.01</v>
      </c>
      <c r="L2320" s="101" t="n">
        <v>18257.01</v>
      </c>
      <c r="M2320" s="101" t="n">
        <v>2523.01</v>
      </c>
      <c r="N2320" s="101" t="n">
        <v>3928.01</v>
      </c>
      <c r="O2320" s="101" t="n">
        <v>-310.01</v>
      </c>
      <c r="P2320" s="101"/>
      <c r="Q2320" s="101" t="n">
        <v>-4269.01</v>
      </c>
      <c r="R2320" s="101"/>
      <c r="S2320" s="101"/>
      <c r="T2320" s="101"/>
      <c r="U2320" s="101"/>
      <c r="V2320" s="101"/>
      <c r="W2320" s="101"/>
      <c r="X2320" s="101"/>
      <c r="Y2320" s="101"/>
      <c r="Z2320" s="101"/>
      <c r="AA2320" s="101"/>
    </row>
    <row r="2321" customFormat="false" ht="15.75" hidden="false" customHeight="true" outlineLevel="0" collapsed="false">
      <c r="A2321" s="101"/>
      <c r="B2321" s="101" t="n">
        <v>37</v>
      </c>
      <c r="C2321" s="101" t="n">
        <v>108</v>
      </c>
      <c r="D2321" s="101" t="n">
        <v>71</v>
      </c>
      <c r="E2321" s="101" t="n">
        <v>179</v>
      </c>
      <c r="F2321" s="101" t="s">
        <v>292</v>
      </c>
      <c r="G2321" s="101" t="str">
        <f aca="false">E2321&amp;""&amp;F2321</f>
        <v>179Lu</v>
      </c>
      <c r="H2321" s="101" t="n">
        <v>-49060.918</v>
      </c>
      <c r="I2321" s="101" t="n">
        <v>6792.45</v>
      </c>
      <c r="J2321" s="101" t="n">
        <v>6656.03</v>
      </c>
      <c r="K2321" s="101" t="n">
        <v>12817.75</v>
      </c>
      <c r="L2321" s="101" t="n">
        <v>16170.01</v>
      </c>
      <c r="M2321" s="101" t="n">
        <v>1404.435</v>
      </c>
      <c r="N2321" s="101" t="n">
        <v>1298.86</v>
      </c>
      <c r="O2321" s="101" t="n">
        <v>825.75</v>
      </c>
      <c r="P2321" s="101" t="n">
        <v>-12234.01</v>
      </c>
      <c r="Q2321" s="101" t="n">
        <v>-4694.56</v>
      </c>
      <c r="R2321" s="101"/>
      <c r="S2321" s="101"/>
      <c r="T2321" s="101"/>
      <c r="U2321" s="101"/>
      <c r="V2321" s="101"/>
      <c r="W2321" s="101"/>
      <c r="X2321" s="101"/>
      <c r="Y2321" s="101"/>
      <c r="Z2321" s="101"/>
      <c r="AA2321" s="101"/>
    </row>
    <row r="2322" customFormat="false" ht="15.75" hidden="false" customHeight="true" outlineLevel="0" collapsed="false">
      <c r="A2322" s="101"/>
      <c r="B2322" s="101" t="n">
        <v>35</v>
      </c>
      <c r="C2322" s="101" t="n">
        <v>107</v>
      </c>
      <c r="D2322" s="101" t="n">
        <v>72</v>
      </c>
      <c r="E2322" s="101" t="n">
        <v>179</v>
      </c>
      <c r="F2322" s="101" t="s">
        <v>293</v>
      </c>
      <c r="G2322" s="101" t="str">
        <f aca="false">E2322&amp;""&amp;F2322</f>
        <v>179Hf</v>
      </c>
      <c r="H2322" s="101" t="n">
        <v>-50465.352</v>
      </c>
      <c r="I2322" s="101" t="n">
        <v>6098.99</v>
      </c>
      <c r="J2322" s="101" t="n">
        <v>7414.54</v>
      </c>
      <c r="K2322" s="101" t="n">
        <v>13724.95</v>
      </c>
      <c r="L2322" s="101" t="n">
        <v>14058.52</v>
      </c>
      <c r="M2322" s="101" t="n">
        <v>-105.578</v>
      </c>
      <c r="N2322" s="101" t="n">
        <v>-1167.94</v>
      </c>
      <c r="O2322" s="101" t="n">
        <v>1806.32</v>
      </c>
      <c r="P2322" s="101" t="n">
        <v>-8060.46</v>
      </c>
      <c r="Q2322" s="101" t="n">
        <v>-7936.01</v>
      </c>
      <c r="R2322" s="101"/>
      <c r="S2322" s="101"/>
      <c r="T2322" s="101"/>
      <c r="U2322" s="101"/>
      <c r="V2322" s="101"/>
      <c r="W2322" s="101"/>
      <c r="X2322" s="101"/>
      <c r="Y2322" s="101"/>
      <c r="Z2322" s="101"/>
      <c r="AA2322" s="101"/>
    </row>
    <row r="2323" customFormat="false" ht="15.75" hidden="false" customHeight="true" outlineLevel="0" collapsed="false">
      <c r="A2323" s="101"/>
      <c r="B2323" s="101" t="n">
        <v>33</v>
      </c>
      <c r="C2323" s="101" t="n">
        <v>106</v>
      </c>
      <c r="D2323" s="101" t="n">
        <v>73</v>
      </c>
      <c r="E2323" s="101" t="n">
        <v>179</v>
      </c>
      <c r="F2323" s="101" t="s">
        <v>294</v>
      </c>
      <c r="G2323" s="101" t="str">
        <f aca="false">E2323&amp;""&amp;F2323</f>
        <v>179Ta</v>
      </c>
      <c r="H2323" s="101" t="n">
        <v>-50359.774</v>
      </c>
      <c r="I2323" s="101" t="n">
        <v>7830.01</v>
      </c>
      <c r="J2323" s="101" t="n">
        <v>5211.07</v>
      </c>
      <c r="K2323" s="101" t="n">
        <v>14785.37</v>
      </c>
      <c r="L2323" s="101" t="n">
        <v>12551.91</v>
      </c>
      <c r="M2323" s="101" t="n">
        <v>-1062.358</v>
      </c>
      <c r="N2323" s="101" t="n">
        <v>-3774.95</v>
      </c>
      <c r="O2323" s="101" t="n">
        <v>2382.86</v>
      </c>
      <c r="P2323" s="101" t="n">
        <v>-7308.96</v>
      </c>
      <c r="Q2323" s="101" t="n">
        <v>-8021.71</v>
      </c>
      <c r="R2323" s="101"/>
      <c r="S2323" s="101"/>
      <c r="T2323" s="101"/>
      <c r="U2323" s="101"/>
      <c r="V2323" s="101"/>
      <c r="W2323" s="101"/>
      <c r="X2323" s="101"/>
      <c r="Y2323" s="101"/>
      <c r="Z2323" s="101"/>
      <c r="AA2323" s="101"/>
    </row>
    <row r="2324" customFormat="false" ht="15.75" hidden="false" customHeight="true" outlineLevel="0" collapsed="false">
      <c r="A2324" s="101"/>
      <c r="B2324" s="101" t="n">
        <v>31</v>
      </c>
      <c r="C2324" s="101" t="n">
        <v>105</v>
      </c>
      <c r="D2324" s="101" t="n">
        <v>74</v>
      </c>
      <c r="E2324" s="101" t="n">
        <v>179</v>
      </c>
      <c r="F2324" s="101" t="s">
        <v>295</v>
      </c>
      <c r="G2324" s="101" t="str">
        <f aca="false">E2324&amp;""&amp;F2324</f>
        <v>179W</v>
      </c>
      <c r="H2324" s="101" t="n">
        <v>-49297.416</v>
      </c>
      <c r="I2324" s="101" t="n">
        <v>6959.36</v>
      </c>
      <c r="J2324" s="101" t="n">
        <v>5986.01</v>
      </c>
      <c r="K2324" s="101" t="n">
        <v>15738.33</v>
      </c>
      <c r="L2324" s="101" t="n">
        <v>10992.32</v>
      </c>
      <c r="M2324" s="101" t="n">
        <v>-2712.592</v>
      </c>
      <c r="N2324" s="101" t="n">
        <v>-6278.12</v>
      </c>
      <c r="O2324" s="101" t="n">
        <v>2761.51</v>
      </c>
      <c r="P2324" s="101" t="n">
        <v>-4148.71</v>
      </c>
      <c r="Q2324" s="101" t="n">
        <v>-11715.28</v>
      </c>
      <c r="R2324" s="101"/>
      <c r="S2324" s="101"/>
      <c r="T2324" s="101"/>
      <c r="U2324" s="101"/>
      <c r="V2324" s="101"/>
      <c r="W2324" s="101"/>
      <c r="X2324" s="101"/>
      <c r="Y2324" s="101"/>
      <c r="Z2324" s="101"/>
      <c r="AA2324" s="101"/>
    </row>
    <row r="2325" customFormat="false" ht="15.75" hidden="false" customHeight="true" outlineLevel="0" collapsed="false">
      <c r="A2325" s="101"/>
      <c r="B2325" s="101" t="n">
        <v>29</v>
      </c>
      <c r="C2325" s="101" t="n">
        <v>104</v>
      </c>
      <c r="D2325" s="101" t="n">
        <v>75</v>
      </c>
      <c r="E2325" s="101" t="n">
        <v>179</v>
      </c>
      <c r="F2325" s="101" t="s">
        <v>296</v>
      </c>
      <c r="G2325" s="101" t="str">
        <f aca="false">E2325&amp;""&amp;F2325</f>
        <v>179Re</v>
      </c>
      <c r="H2325" s="101" t="n">
        <v>-46584.825</v>
      </c>
      <c r="I2325" s="101" t="n">
        <v>9002.69</v>
      </c>
      <c r="J2325" s="101" t="n">
        <v>3464.42</v>
      </c>
      <c r="K2325" s="101" t="n">
        <v>16458.29</v>
      </c>
      <c r="L2325" s="101" t="n">
        <v>9445.72</v>
      </c>
      <c r="M2325" s="101" t="n">
        <v>-3565.527</v>
      </c>
      <c r="N2325" s="101" t="n">
        <v>-8505.52</v>
      </c>
      <c r="O2325" s="101" t="n">
        <v>3398.91</v>
      </c>
      <c r="P2325" s="101" t="n">
        <v>-3273.01</v>
      </c>
      <c r="Q2325" s="101" t="n">
        <v>-11112.18</v>
      </c>
      <c r="R2325" s="101"/>
      <c r="S2325" s="101"/>
      <c r="T2325" s="101"/>
      <c r="U2325" s="101"/>
      <c r="V2325" s="101"/>
      <c r="W2325" s="101"/>
      <c r="X2325" s="101"/>
      <c r="Y2325" s="101"/>
      <c r="Z2325" s="101"/>
      <c r="AA2325" s="101"/>
    </row>
    <row r="2326" customFormat="false" ht="15.75" hidden="false" customHeight="true" outlineLevel="0" collapsed="false">
      <c r="A2326" s="101"/>
      <c r="B2326" s="101" t="n">
        <v>27</v>
      </c>
      <c r="C2326" s="101" t="n">
        <v>103</v>
      </c>
      <c r="D2326" s="101" t="n">
        <v>76</v>
      </c>
      <c r="E2326" s="101" t="n">
        <v>179</v>
      </c>
      <c r="F2326" s="101" t="s">
        <v>297</v>
      </c>
      <c r="G2326" s="101" t="str">
        <f aca="false">E2326&amp;""&amp;F2326</f>
        <v>179Os</v>
      </c>
      <c r="H2326" s="101" t="n">
        <v>-43019.298</v>
      </c>
      <c r="I2326" s="101" t="n">
        <v>7546.65</v>
      </c>
      <c r="J2326" s="101" t="n">
        <v>4654.82</v>
      </c>
      <c r="K2326" s="101" t="n">
        <v>17212.68</v>
      </c>
      <c r="L2326" s="101" t="n">
        <v>7895.51</v>
      </c>
      <c r="M2326" s="101" t="n">
        <v>-4939.989</v>
      </c>
      <c r="N2326" s="101" t="n">
        <v>-10751.37</v>
      </c>
      <c r="O2326" s="101" t="n">
        <v>4188.58</v>
      </c>
      <c r="P2326" s="101" t="n">
        <v>101.11</v>
      </c>
      <c r="Q2326" s="101" t="n">
        <v>-14838.73</v>
      </c>
      <c r="R2326" s="101"/>
      <c r="S2326" s="101"/>
      <c r="T2326" s="101"/>
      <c r="U2326" s="101"/>
      <c r="V2326" s="101"/>
      <c r="W2326" s="101"/>
      <c r="X2326" s="101"/>
      <c r="Y2326" s="101"/>
      <c r="Z2326" s="101"/>
      <c r="AA2326" s="101"/>
    </row>
    <row r="2327" customFormat="false" ht="15.75" hidden="false" customHeight="true" outlineLevel="0" collapsed="false">
      <c r="A2327" s="101"/>
      <c r="B2327" s="101" t="n">
        <v>25</v>
      </c>
      <c r="C2327" s="101" t="n">
        <v>102</v>
      </c>
      <c r="D2327" s="101" t="n">
        <v>77</v>
      </c>
      <c r="E2327" s="101" t="n">
        <v>179</v>
      </c>
      <c r="F2327" s="101" t="s">
        <v>298</v>
      </c>
      <c r="G2327" s="101" t="str">
        <f aca="false">E2327&amp;""&amp;F2327</f>
        <v>179Ir</v>
      </c>
      <c r="H2327" s="101" t="n">
        <v>-38079.308</v>
      </c>
      <c r="I2327" s="101" t="n">
        <v>9898.74</v>
      </c>
      <c r="J2327" s="101" t="n">
        <v>1824.31</v>
      </c>
      <c r="K2327" s="101" t="n">
        <v>18174.52</v>
      </c>
      <c r="L2327" s="101" t="n">
        <v>6388.08</v>
      </c>
      <c r="M2327" s="101" t="n">
        <v>-5811.382</v>
      </c>
      <c r="N2327" s="101" t="n">
        <v>-13090.73</v>
      </c>
      <c r="O2327" s="101" t="n">
        <v>4784.08</v>
      </c>
      <c r="P2327" s="101" t="n">
        <v>285.17</v>
      </c>
      <c r="Q2327" s="101" t="n">
        <v>-14153.36</v>
      </c>
      <c r="R2327" s="101"/>
      <c r="S2327" s="101"/>
      <c r="T2327" s="101"/>
      <c r="U2327" s="101"/>
      <c r="V2327" s="101"/>
      <c r="W2327" s="101"/>
      <c r="X2327" s="101"/>
      <c r="Y2327" s="101"/>
      <c r="Z2327" s="101"/>
      <c r="AA2327" s="101"/>
    </row>
    <row r="2328" customFormat="false" ht="15.75" hidden="false" customHeight="true" outlineLevel="0" collapsed="false">
      <c r="A2328" s="101"/>
      <c r="B2328" s="101" t="n">
        <v>23</v>
      </c>
      <c r="C2328" s="101" t="n">
        <v>101</v>
      </c>
      <c r="D2328" s="101" t="n">
        <v>78</v>
      </c>
      <c r="E2328" s="101" t="n">
        <v>179</v>
      </c>
      <c r="F2328" s="101" t="s">
        <v>299</v>
      </c>
      <c r="G2328" s="101" t="str">
        <f aca="false">E2328&amp;""&amp;F2328</f>
        <v>179Pt</v>
      </c>
      <c r="H2328" s="101" t="n">
        <v>-32267.927</v>
      </c>
      <c r="I2328" s="101" t="n">
        <v>8341.98</v>
      </c>
      <c r="J2328" s="101" t="n">
        <v>3305.01</v>
      </c>
      <c r="K2328" s="101" t="n">
        <v>19040.12</v>
      </c>
      <c r="L2328" s="101" t="n">
        <v>4896.62</v>
      </c>
      <c r="M2328" s="101" t="n">
        <v>-7279.346</v>
      </c>
      <c r="N2328" s="101" t="n">
        <v>-15343.92</v>
      </c>
      <c r="O2328" s="101" t="n">
        <v>5412.34</v>
      </c>
      <c r="P2328" s="101" t="n">
        <v>3987.07</v>
      </c>
      <c r="Q2328" s="101" t="n">
        <v>-18013.12</v>
      </c>
      <c r="R2328" s="101"/>
      <c r="S2328" s="101"/>
      <c r="T2328" s="101"/>
      <c r="U2328" s="101"/>
      <c r="V2328" s="101"/>
      <c r="W2328" s="101"/>
      <c r="X2328" s="101"/>
      <c r="Y2328" s="101"/>
      <c r="Z2328" s="101"/>
      <c r="AA2328" s="101"/>
    </row>
    <row r="2329" customFormat="false" ht="15.75" hidden="false" customHeight="true" outlineLevel="0" collapsed="false">
      <c r="A2329" s="101"/>
      <c r="B2329" s="101" t="n">
        <v>21</v>
      </c>
      <c r="C2329" s="101" t="n">
        <v>100</v>
      </c>
      <c r="D2329" s="101" t="n">
        <v>79</v>
      </c>
      <c r="E2329" s="101" t="n">
        <v>179</v>
      </c>
      <c r="F2329" s="101" t="s">
        <v>300</v>
      </c>
      <c r="G2329" s="101" t="str">
        <f aca="false">E2329&amp;""&amp;F2329</f>
        <v>179Au</v>
      </c>
      <c r="H2329" s="101" t="n">
        <v>-24988.58</v>
      </c>
      <c r="I2329" s="101" t="n">
        <v>10733.78</v>
      </c>
      <c r="J2329" s="101" t="n">
        <v>280.29</v>
      </c>
      <c r="K2329" s="101" t="n">
        <v>19586.17</v>
      </c>
      <c r="L2329" s="101" t="n">
        <v>3519.1</v>
      </c>
      <c r="M2329" s="101" t="n">
        <v>-8064.573</v>
      </c>
      <c r="N2329" s="101" t="n">
        <v>-16708.25</v>
      </c>
      <c r="O2329" s="101" t="n">
        <v>5980.95</v>
      </c>
      <c r="P2329" s="101" t="n">
        <v>3974.33</v>
      </c>
      <c r="Q2329" s="101" t="n">
        <v>-16743.63</v>
      </c>
      <c r="R2329" s="101"/>
      <c r="S2329" s="101"/>
      <c r="T2329" s="101"/>
      <c r="U2329" s="101"/>
      <c r="V2329" s="101"/>
      <c r="W2329" s="101"/>
      <c r="X2329" s="101"/>
      <c r="Y2329" s="101"/>
      <c r="Z2329" s="101"/>
      <c r="AA2329" s="101"/>
    </row>
    <row r="2330" customFormat="false" ht="15.75" hidden="false" customHeight="true" outlineLevel="0" collapsed="false">
      <c r="A2330" s="101"/>
      <c r="B2330" s="101" t="n">
        <v>19</v>
      </c>
      <c r="C2330" s="101" t="n">
        <v>99</v>
      </c>
      <c r="D2330" s="101" t="n">
        <v>80</v>
      </c>
      <c r="E2330" s="101" t="n">
        <v>179</v>
      </c>
      <c r="F2330" s="101" t="s">
        <v>301</v>
      </c>
      <c r="G2330" s="101" t="str">
        <f aca="false">E2330&amp;""&amp;F2330</f>
        <v>179Hg</v>
      </c>
      <c r="H2330" s="101" t="n">
        <v>-16924.007</v>
      </c>
      <c r="I2330" s="101" t="n">
        <v>8679.06</v>
      </c>
      <c r="J2330" s="101" t="n">
        <v>1886.86</v>
      </c>
      <c r="K2330" s="101" t="n">
        <v>20284.05</v>
      </c>
      <c r="L2330" s="101" t="n">
        <v>2131.51</v>
      </c>
      <c r="M2330" s="101" t="n">
        <v>-8643.674</v>
      </c>
      <c r="N2330" s="101" t="n">
        <v>-18974.33</v>
      </c>
      <c r="O2330" s="101" t="n">
        <v>6351.26</v>
      </c>
      <c r="P2330" s="101" t="n">
        <v>7784.28</v>
      </c>
      <c r="Q2330" s="101" t="n">
        <v>-20202.01</v>
      </c>
      <c r="R2330" s="101"/>
      <c r="S2330" s="101"/>
      <c r="T2330" s="101"/>
      <c r="U2330" s="101"/>
      <c r="V2330" s="101"/>
      <c r="W2330" s="101"/>
      <c r="X2330" s="101"/>
      <c r="Y2330" s="101"/>
      <c r="Z2330" s="101"/>
      <c r="AA2330" s="101"/>
    </row>
    <row r="2331" customFormat="false" ht="15.75" hidden="false" customHeight="true" outlineLevel="0" collapsed="false">
      <c r="A2331" s="101"/>
      <c r="B2331" s="101" t="n">
        <v>17</v>
      </c>
      <c r="C2331" s="101" t="n">
        <v>98</v>
      </c>
      <c r="D2331" s="101" t="n">
        <v>81</v>
      </c>
      <c r="E2331" s="101" t="n">
        <v>179</v>
      </c>
      <c r="F2331" s="101" t="s">
        <v>302</v>
      </c>
      <c r="G2331" s="101" t="str">
        <f aca="false">E2331&amp;""&amp;F2331</f>
        <v>179Tl</v>
      </c>
      <c r="H2331" s="101" t="n">
        <v>-8280.333</v>
      </c>
      <c r="I2331" s="101" t="n">
        <v>11558.01</v>
      </c>
      <c r="J2331" s="101" t="n">
        <v>-746.96</v>
      </c>
      <c r="K2331" s="101" t="n">
        <v>21098.31</v>
      </c>
      <c r="L2331" s="101" t="n">
        <v>1313.23</v>
      </c>
      <c r="M2331" s="101" t="n">
        <v>-10330.656</v>
      </c>
      <c r="N2331" s="101"/>
      <c r="O2331" s="101" t="n">
        <v>6710.23</v>
      </c>
      <c r="P2331" s="101" t="n">
        <v>6756.82</v>
      </c>
      <c r="Q2331" s="101" t="n">
        <v>-19920.43</v>
      </c>
      <c r="R2331" s="101"/>
      <c r="S2331" s="101"/>
      <c r="T2331" s="101"/>
      <c r="U2331" s="101"/>
      <c r="V2331" s="101"/>
      <c r="W2331" s="101"/>
      <c r="X2331" s="101"/>
      <c r="Y2331" s="101"/>
      <c r="Z2331" s="101"/>
      <c r="AA2331" s="101"/>
    </row>
    <row r="2332" customFormat="false" ht="15.75" hidden="false" customHeight="true" outlineLevel="0" collapsed="false">
      <c r="A2332" s="101"/>
      <c r="B2332" s="101" t="n">
        <v>15</v>
      </c>
      <c r="C2332" s="101" t="n">
        <v>97</v>
      </c>
      <c r="D2332" s="101" t="n">
        <v>82</v>
      </c>
      <c r="E2332" s="101" t="n">
        <v>179</v>
      </c>
      <c r="F2332" s="101" t="s">
        <v>303</v>
      </c>
      <c r="G2332" s="101" t="str">
        <f aca="false">E2332&amp;""&amp;F2332</f>
        <v>179Pb</v>
      </c>
      <c r="H2332" s="101" t="n">
        <v>2050.323</v>
      </c>
      <c r="I2332" s="101" t="n">
        <v>9589.77</v>
      </c>
      <c r="J2332" s="101" t="n">
        <v>445.01</v>
      </c>
      <c r="K2332" s="101"/>
      <c r="L2332" s="101" t="n">
        <v>-254.98</v>
      </c>
      <c r="M2332" s="101"/>
      <c r="N2332" s="101"/>
      <c r="O2332" s="101" t="n">
        <v>7598.3</v>
      </c>
      <c r="P2332" s="101" t="n">
        <v>11077.62</v>
      </c>
      <c r="Q2332" s="101"/>
      <c r="R2332" s="101"/>
      <c r="S2332" s="101"/>
      <c r="T2332" s="101"/>
      <c r="U2332" s="101"/>
      <c r="V2332" s="101"/>
      <c r="W2332" s="101"/>
      <c r="X2332" s="101"/>
      <c r="Y2332" s="101"/>
      <c r="Z2332" s="101"/>
      <c r="AA2332" s="101"/>
    </row>
    <row r="2333" customFormat="false" ht="15.75" hidden="false" customHeight="true" outlineLevel="0" collapsed="false">
      <c r="A2333" s="101"/>
      <c r="B2333" s="101" t="n">
        <v>40</v>
      </c>
      <c r="C2333" s="101" t="n">
        <v>110</v>
      </c>
      <c r="D2333" s="101" t="n">
        <v>70</v>
      </c>
      <c r="E2333" s="101" t="n">
        <v>180</v>
      </c>
      <c r="F2333" s="101" t="s">
        <v>291</v>
      </c>
      <c r="G2333" s="101" t="str">
        <f aca="false">E2333&amp;""&amp;F2333</f>
        <v>180Yb</v>
      </c>
      <c r="H2333" s="101" t="n">
        <v>-44600.01</v>
      </c>
      <c r="I2333" s="101" t="n">
        <v>6134.01</v>
      </c>
      <c r="J2333" s="101" t="n">
        <v>10288.01</v>
      </c>
      <c r="K2333" s="101" t="n">
        <v>11049.01</v>
      </c>
      <c r="L2333" s="101"/>
      <c r="M2333" s="101" t="n">
        <v>2079.01</v>
      </c>
      <c r="N2333" s="101" t="n">
        <v>5182.01</v>
      </c>
      <c r="O2333" s="101" t="n">
        <v>-394.01</v>
      </c>
      <c r="P2333" s="101"/>
      <c r="Q2333" s="101" t="n">
        <v>-3610.01</v>
      </c>
      <c r="R2333" s="101"/>
      <c r="S2333" s="101"/>
      <c r="T2333" s="101"/>
      <c r="U2333" s="101"/>
      <c r="V2333" s="101"/>
      <c r="W2333" s="101"/>
      <c r="X2333" s="101"/>
      <c r="Y2333" s="101"/>
      <c r="Z2333" s="101"/>
      <c r="AA2333" s="101"/>
    </row>
    <row r="2334" customFormat="false" ht="15.75" hidden="false" customHeight="true" outlineLevel="0" collapsed="false">
      <c r="A2334" s="101"/>
      <c r="B2334" s="101" t="n">
        <v>38</v>
      </c>
      <c r="C2334" s="101" t="n">
        <v>109</v>
      </c>
      <c r="D2334" s="101" t="n">
        <v>71</v>
      </c>
      <c r="E2334" s="101" t="n">
        <v>180</v>
      </c>
      <c r="F2334" s="101" t="s">
        <v>292</v>
      </c>
      <c r="G2334" s="101" t="str">
        <f aca="false">E2334&amp;""&amp;F2334</f>
        <v>180Lu</v>
      </c>
      <c r="H2334" s="101" t="n">
        <v>-46678.794</v>
      </c>
      <c r="I2334" s="101" t="n">
        <v>5689.19</v>
      </c>
      <c r="J2334" s="101" t="n">
        <v>7430.01</v>
      </c>
      <c r="K2334" s="101" t="n">
        <v>12481.65</v>
      </c>
      <c r="L2334" s="101" t="n">
        <v>17141.01</v>
      </c>
      <c r="M2334" s="101" t="n">
        <v>3103</v>
      </c>
      <c r="N2334" s="101" t="n">
        <v>2257.4</v>
      </c>
      <c r="O2334" s="101" t="n">
        <v>265.98</v>
      </c>
      <c r="P2334" s="101" t="n">
        <v>-12367.01</v>
      </c>
      <c r="Q2334" s="101" t="n">
        <v>-4284.76</v>
      </c>
      <c r="R2334" s="101"/>
      <c r="S2334" s="101"/>
      <c r="T2334" s="101"/>
      <c r="U2334" s="101"/>
      <c r="V2334" s="101"/>
      <c r="W2334" s="101"/>
      <c r="X2334" s="101"/>
      <c r="Y2334" s="101"/>
      <c r="Z2334" s="101"/>
      <c r="AA2334" s="101"/>
    </row>
    <row r="2335" customFormat="false" ht="15.75" hidden="false" customHeight="true" outlineLevel="0" collapsed="false">
      <c r="A2335" s="101"/>
      <c r="B2335" s="101" t="n">
        <v>36</v>
      </c>
      <c r="C2335" s="101" t="n">
        <v>108</v>
      </c>
      <c r="D2335" s="101" t="n">
        <v>72</v>
      </c>
      <c r="E2335" s="101" t="n">
        <v>180</v>
      </c>
      <c r="F2335" s="101" t="s">
        <v>293</v>
      </c>
      <c r="G2335" s="101" t="str">
        <f aca="false">E2335&amp;""&amp;F2335</f>
        <v>180Hf</v>
      </c>
      <c r="H2335" s="101" t="n">
        <v>-49781.794</v>
      </c>
      <c r="I2335" s="101" t="n">
        <v>7387.76</v>
      </c>
      <c r="J2335" s="101" t="n">
        <v>8009.85</v>
      </c>
      <c r="K2335" s="101" t="n">
        <v>13486.75</v>
      </c>
      <c r="L2335" s="101" t="n">
        <v>14665.88</v>
      </c>
      <c r="M2335" s="101" t="n">
        <v>-845.601</v>
      </c>
      <c r="N2335" s="101" t="n">
        <v>-143.23</v>
      </c>
      <c r="O2335" s="101" t="n">
        <v>1282.98</v>
      </c>
      <c r="P2335" s="101" t="n">
        <v>-10533.01</v>
      </c>
      <c r="Q2335" s="101" t="n">
        <v>-7493.34</v>
      </c>
      <c r="R2335" s="101"/>
      <c r="S2335" s="101"/>
      <c r="T2335" s="101"/>
      <c r="U2335" s="101"/>
      <c r="V2335" s="101"/>
      <c r="W2335" s="101"/>
      <c r="X2335" s="101"/>
      <c r="Y2335" s="101"/>
      <c r="Z2335" s="101"/>
      <c r="AA2335" s="101"/>
    </row>
    <row r="2336" customFormat="false" ht="15.75" hidden="false" customHeight="true" outlineLevel="0" collapsed="false">
      <c r="A2336" s="101"/>
      <c r="B2336" s="101" t="n">
        <v>34</v>
      </c>
      <c r="C2336" s="101" t="n">
        <v>107</v>
      </c>
      <c r="D2336" s="101" t="n">
        <v>73</v>
      </c>
      <c r="E2336" s="101" t="n">
        <v>180</v>
      </c>
      <c r="F2336" s="101" t="s">
        <v>294</v>
      </c>
      <c r="G2336" s="101" t="str">
        <f aca="false">E2336&amp;""&amp;F2336</f>
        <v>180Ta</v>
      </c>
      <c r="H2336" s="101" t="n">
        <v>-48936.193</v>
      </c>
      <c r="I2336" s="101" t="n">
        <v>6647.74</v>
      </c>
      <c r="J2336" s="101" t="n">
        <v>5759.81</v>
      </c>
      <c r="K2336" s="101" t="n">
        <v>14478.01</v>
      </c>
      <c r="L2336" s="101" t="n">
        <v>13174.35</v>
      </c>
      <c r="M2336" s="101" t="n">
        <v>702.372</v>
      </c>
      <c r="N2336" s="101" t="n">
        <v>-3098.83</v>
      </c>
      <c r="O2336" s="101" t="n">
        <v>2023.11</v>
      </c>
      <c r="P2336" s="101" t="n">
        <v>-7164.25</v>
      </c>
      <c r="Q2336" s="101" t="n">
        <v>-7710.09</v>
      </c>
      <c r="R2336" s="101"/>
      <c r="S2336" s="101"/>
      <c r="T2336" s="101"/>
      <c r="U2336" s="101"/>
      <c r="V2336" s="101"/>
      <c r="W2336" s="101"/>
      <c r="X2336" s="101"/>
      <c r="Y2336" s="101"/>
      <c r="Z2336" s="101"/>
      <c r="AA2336" s="101"/>
    </row>
    <row r="2337" customFormat="false" ht="15.75" hidden="false" customHeight="true" outlineLevel="0" collapsed="false">
      <c r="A2337" s="101"/>
      <c r="B2337" s="101" t="n">
        <v>32</v>
      </c>
      <c r="C2337" s="101" t="n">
        <v>106</v>
      </c>
      <c r="D2337" s="101" t="n">
        <v>74</v>
      </c>
      <c r="E2337" s="101" t="n">
        <v>180</v>
      </c>
      <c r="F2337" s="101" t="s">
        <v>295</v>
      </c>
      <c r="G2337" s="101" t="str">
        <f aca="false">E2337&amp;""&amp;F2337</f>
        <v>180W</v>
      </c>
      <c r="H2337" s="101" t="n">
        <v>-49638.565</v>
      </c>
      <c r="I2337" s="101" t="n">
        <v>8412.47</v>
      </c>
      <c r="J2337" s="101" t="n">
        <v>6567.76</v>
      </c>
      <c r="K2337" s="101" t="n">
        <v>15371.82</v>
      </c>
      <c r="L2337" s="101" t="n">
        <v>11778.83</v>
      </c>
      <c r="M2337" s="101" t="n">
        <v>-3801.207</v>
      </c>
      <c r="N2337" s="101" t="n">
        <v>-5276.62</v>
      </c>
      <c r="O2337" s="101" t="n">
        <v>2514.96</v>
      </c>
      <c r="P2337" s="101" t="n">
        <v>-6462.18</v>
      </c>
      <c r="Q2337" s="101" t="n">
        <v>-11125.06</v>
      </c>
      <c r="R2337" s="101"/>
      <c r="S2337" s="101"/>
      <c r="T2337" s="101"/>
      <c r="U2337" s="101"/>
      <c r="V2337" s="101"/>
      <c r="W2337" s="101"/>
      <c r="X2337" s="101"/>
      <c r="Y2337" s="101"/>
      <c r="Z2337" s="101"/>
      <c r="AA2337" s="101"/>
    </row>
    <row r="2338" customFormat="false" ht="15.75" hidden="false" customHeight="true" outlineLevel="0" collapsed="false">
      <c r="A2338" s="101"/>
      <c r="B2338" s="101" t="n">
        <v>30</v>
      </c>
      <c r="C2338" s="101" t="n">
        <v>105</v>
      </c>
      <c r="D2338" s="101" t="n">
        <v>75</v>
      </c>
      <c r="E2338" s="101" t="n">
        <v>180</v>
      </c>
      <c r="F2338" s="101" t="s">
        <v>296</v>
      </c>
      <c r="G2338" s="101" t="str">
        <f aca="false">E2338&amp;""&amp;F2338</f>
        <v>180Re</v>
      </c>
      <c r="H2338" s="101" t="n">
        <v>-45837.359</v>
      </c>
      <c r="I2338" s="101" t="n">
        <v>7323.85</v>
      </c>
      <c r="J2338" s="101" t="n">
        <v>3828.91</v>
      </c>
      <c r="K2338" s="101" t="n">
        <v>16326.54</v>
      </c>
      <c r="L2338" s="101" t="n">
        <v>9815.01</v>
      </c>
      <c r="M2338" s="101" t="n">
        <v>-1475.409</v>
      </c>
      <c r="N2338" s="101" t="n">
        <v>-7859.83</v>
      </c>
      <c r="O2338" s="101" t="n">
        <v>3103.1</v>
      </c>
      <c r="P2338" s="101" t="n">
        <v>-2766.56</v>
      </c>
      <c r="Q2338" s="101" t="n">
        <v>-10889.38</v>
      </c>
      <c r="R2338" s="101"/>
      <c r="S2338" s="101"/>
      <c r="T2338" s="101"/>
      <c r="U2338" s="101"/>
      <c r="V2338" s="101"/>
      <c r="W2338" s="101"/>
      <c r="X2338" s="101"/>
      <c r="Y2338" s="101"/>
      <c r="Z2338" s="101"/>
      <c r="AA2338" s="101"/>
    </row>
    <row r="2339" customFormat="false" ht="15.75" hidden="false" customHeight="true" outlineLevel="0" collapsed="false">
      <c r="A2339" s="101"/>
      <c r="B2339" s="101" t="n">
        <v>28</v>
      </c>
      <c r="C2339" s="101" t="n">
        <v>104</v>
      </c>
      <c r="D2339" s="101" t="n">
        <v>76</v>
      </c>
      <c r="E2339" s="101" t="n">
        <v>180</v>
      </c>
      <c r="F2339" s="101" t="s">
        <v>297</v>
      </c>
      <c r="G2339" s="101" t="str">
        <f aca="false">E2339&amp;""&amp;F2339</f>
        <v>180Os</v>
      </c>
      <c r="H2339" s="101" t="n">
        <v>-44361.95</v>
      </c>
      <c r="I2339" s="101" t="n">
        <v>9413.97</v>
      </c>
      <c r="J2339" s="101" t="n">
        <v>5066.1</v>
      </c>
      <c r="K2339" s="101" t="n">
        <v>16960.62</v>
      </c>
      <c r="L2339" s="101" t="n">
        <v>8530.51</v>
      </c>
      <c r="M2339" s="101" t="n">
        <v>-6384.424</v>
      </c>
      <c r="N2339" s="101" t="n">
        <v>-9926.44</v>
      </c>
      <c r="O2339" s="101" t="n">
        <v>3854.74</v>
      </c>
      <c r="P2339" s="101" t="n">
        <v>-2353.5</v>
      </c>
      <c r="Q2339" s="101" t="n">
        <v>-14353.96</v>
      </c>
      <c r="R2339" s="101"/>
      <c r="S2339" s="101"/>
      <c r="T2339" s="101"/>
      <c r="U2339" s="101"/>
      <c r="V2339" s="101"/>
      <c r="W2339" s="101"/>
      <c r="X2339" s="101"/>
      <c r="Y2339" s="101"/>
      <c r="Z2339" s="101"/>
      <c r="AA2339" s="101"/>
    </row>
    <row r="2340" customFormat="false" ht="15.75" hidden="false" customHeight="true" outlineLevel="0" collapsed="false">
      <c r="A2340" s="101"/>
      <c r="B2340" s="101" t="n">
        <v>26</v>
      </c>
      <c r="C2340" s="101" t="n">
        <v>103</v>
      </c>
      <c r="D2340" s="101" t="n">
        <v>77</v>
      </c>
      <c r="E2340" s="101" t="n">
        <v>180</v>
      </c>
      <c r="F2340" s="101" t="s">
        <v>298</v>
      </c>
      <c r="G2340" s="101" t="str">
        <f aca="false">E2340&amp;""&amp;F2340</f>
        <v>180Ir</v>
      </c>
      <c r="H2340" s="101" t="n">
        <v>-37977.526</v>
      </c>
      <c r="I2340" s="101" t="n">
        <v>7969.53</v>
      </c>
      <c r="J2340" s="101" t="n">
        <v>2247.2</v>
      </c>
      <c r="K2340" s="101" t="n">
        <v>17868.28</v>
      </c>
      <c r="L2340" s="101" t="n">
        <v>6902.01</v>
      </c>
      <c r="M2340" s="101" t="n">
        <v>-3542.014</v>
      </c>
      <c r="N2340" s="101" t="n">
        <v>-12383.24</v>
      </c>
      <c r="O2340" s="101" t="n">
        <v>4660.44</v>
      </c>
      <c r="P2340" s="101" t="n">
        <v>1318.33</v>
      </c>
      <c r="Q2340" s="101" t="n">
        <v>-13780.92</v>
      </c>
      <c r="R2340" s="101"/>
      <c r="S2340" s="101"/>
      <c r="T2340" s="101"/>
      <c r="U2340" s="101"/>
      <c r="V2340" s="101"/>
      <c r="W2340" s="101"/>
      <c r="X2340" s="101"/>
      <c r="Y2340" s="101"/>
      <c r="Z2340" s="101"/>
      <c r="AA2340" s="101"/>
    </row>
    <row r="2341" customFormat="false" ht="15.75" hidden="false" customHeight="true" outlineLevel="0" collapsed="false">
      <c r="A2341" s="101"/>
      <c r="B2341" s="101" t="n">
        <v>24</v>
      </c>
      <c r="C2341" s="101" t="n">
        <v>102</v>
      </c>
      <c r="D2341" s="101" t="n">
        <v>78</v>
      </c>
      <c r="E2341" s="101" t="n">
        <v>180</v>
      </c>
      <c r="F2341" s="101" t="s">
        <v>299</v>
      </c>
      <c r="G2341" s="101" t="str">
        <f aca="false">E2341&amp;""&amp;F2341</f>
        <v>180Pt</v>
      </c>
      <c r="H2341" s="101" t="n">
        <v>-34435.511</v>
      </c>
      <c r="I2341" s="101" t="n">
        <v>10238.9</v>
      </c>
      <c r="J2341" s="101" t="n">
        <v>3645.17</v>
      </c>
      <c r="K2341" s="101" t="n">
        <v>18580.88</v>
      </c>
      <c r="L2341" s="101" t="n">
        <v>5469.49</v>
      </c>
      <c r="M2341" s="101" t="n">
        <v>-8841.221</v>
      </c>
      <c r="N2341" s="101" t="n">
        <v>-14185.14</v>
      </c>
      <c r="O2341" s="101" t="n">
        <v>5237.51</v>
      </c>
      <c r="P2341" s="101" t="n">
        <v>1294.82</v>
      </c>
      <c r="Q2341" s="101" t="n">
        <v>-17518.25</v>
      </c>
      <c r="R2341" s="101"/>
      <c r="S2341" s="101"/>
      <c r="T2341" s="101"/>
      <c r="U2341" s="101"/>
      <c r="V2341" s="101"/>
      <c r="W2341" s="101"/>
      <c r="X2341" s="101"/>
      <c r="Y2341" s="101"/>
      <c r="Z2341" s="101"/>
      <c r="AA2341" s="101"/>
    </row>
    <row r="2342" customFormat="false" ht="15.75" hidden="false" customHeight="true" outlineLevel="0" collapsed="false">
      <c r="A2342" s="101"/>
      <c r="B2342" s="101" t="n">
        <v>22</v>
      </c>
      <c r="C2342" s="101" t="n">
        <v>101</v>
      </c>
      <c r="D2342" s="101" t="n">
        <v>79</v>
      </c>
      <c r="E2342" s="101" t="n">
        <v>180</v>
      </c>
      <c r="F2342" s="101" t="s">
        <v>300</v>
      </c>
      <c r="G2342" s="101" t="str">
        <f aca="false">E2342&amp;""&amp;F2342</f>
        <v>180Au</v>
      </c>
      <c r="H2342" s="101" t="n">
        <v>-25594.291</v>
      </c>
      <c r="I2342" s="101" t="n">
        <v>8677.03</v>
      </c>
      <c r="J2342" s="101" t="n">
        <v>615.33</v>
      </c>
      <c r="K2342" s="101" t="n">
        <v>19410.8</v>
      </c>
      <c r="L2342" s="101" t="n">
        <v>3920.35</v>
      </c>
      <c r="M2342" s="101" t="n">
        <v>-5343.923</v>
      </c>
      <c r="N2342" s="101" t="n">
        <v>-16332</v>
      </c>
      <c r="O2342" s="101" t="n">
        <v>5840.24</v>
      </c>
      <c r="P2342" s="101" t="n">
        <v>5196.05</v>
      </c>
      <c r="Q2342" s="101" t="n">
        <v>-16741.6</v>
      </c>
      <c r="R2342" s="101"/>
      <c r="S2342" s="101"/>
      <c r="T2342" s="101"/>
      <c r="U2342" s="101"/>
      <c r="V2342" s="101"/>
      <c r="W2342" s="101"/>
      <c r="X2342" s="101"/>
      <c r="Y2342" s="101"/>
      <c r="Z2342" s="101"/>
      <c r="AA2342" s="101"/>
    </row>
    <row r="2343" customFormat="false" ht="15.75" hidden="false" customHeight="true" outlineLevel="0" collapsed="false">
      <c r="A2343" s="101"/>
      <c r="B2343" s="101" t="n">
        <v>20</v>
      </c>
      <c r="C2343" s="101" t="n">
        <v>100</v>
      </c>
      <c r="D2343" s="101" t="n">
        <v>80</v>
      </c>
      <c r="E2343" s="101" t="n">
        <v>180</v>
      </c>
      <c r="F2343" s="101" t="s">
        <v>301</v>
      </c>
      <c r="G2343" s="101" t="str">
        <f aca="false">E2343&amp;""&amp;F2343</f>
        <v>180Hg</v>
      </c>
      <c r="H2343" s="101" t="n">
        <v>-20250.367</v>
      </c>
      <c r="I2343" s="101" t="n">
        <v>11397.68</v>
      </c>
      <c r="J2343" s="101" t="n">
        <v>2550.76</v>
      </c>
      <c r="K2343" s="101" t="n">
        <v>20076.74</v>
      </c>
      <c r="L2343" s="101" t="n">
        <v>2831.05</v>
      </c>
      <c r="M2343" s="101" t="n">
        <v>-10988.079</v>
      </c>
      <c r="N2343" s="101" t="n">
        <v>-18320.58</v>
      </c>
      <c r="O2343" s="101" t="n">
        <v>6258.45</v>
      </c>
      <c r="P2343" s="101" t="n">
        <v>4728.59</v>
      </c>
      <c r="Q2343" s="101" t="n">
        <v>-20041.35</v>
      </c>
      <c r="R2343" s="101"/>
      <c r="S2343" s="101"/>
      <c r="T2343" s="101"/>
      <c r="U2343" s="101"/>
      <c r="V2343" s="101"/>
      <c r="W2343" s="101"/>
      <c r="X2343" s="101"/>
      <c r="Y2343" s="101"/>
      <c r="Z2343" s="101"/>
      <c r="AA2343" s="101"/>
    </row>
    <row r="2344" customFormat="false" ht="15.75" hidden="false" customHeight="true" outlineLevel="0" collapsed="false">
      <c r="A2344" s="101"/>
      <c r="B2344" s="101" t="n">
        <v>18</v>
      </c>
      <c r="C2344" s="101" t="n">
        <v>99</v>
      </c>
      <c r="D2344" s="101" t="n">
        <v>81</v>
      </c>
      <c r="E2344" s="101" t="n">
        <v>180</v>
      </c>
      <c r="F2344" s="101" t="s">
        <v>302</v>
      </c>
      <c r="G2344" s="101" t="str">
        <f aca="false">E2344&amp;""&amp;F2344</f>
        <v>180Tl</v>
      </c>
      <c r="H2344" s="101" t="n">
        <v>-9262.288</v>
      </c>
      <c r="I2344" s="101" t="n">
        <v>9053.27</v>
      </c>
      <c r="J2344" s="101" t="n">
        <v>-372.75</v>
      </c>
      <c r="K2344" s="101" t="n">
        <v>20611.01</v>
      </c>
      <c r="L2344" s="101" t="n">
        <v>1514.11</v>
      </c>
      <c r="M2344" s="101" t="n">
        <v>-7332.499</v>
      </c>
      <c r="N2344" s="101"/>
      <c r="O2344" s="101" t="n">
        <v>6709.4</v>
      </c>
      <c r="P2344" s="101" t="n">
        <v>8437.32</v>
      </c>
      <c r="Q2344" s="101" t="n">
        <v>-19383.93</v>
      </c>
      <c r="R2344" s="101"/>
      <c r="S2344" s="101"/>
      <c r="T2344" s="101"/>
      <c r="U2344" s="101"/>
      <c r="V2344" s="101"/>
      <c r="W2344" s="101"/>
      <c r="X2344" s="101"/>
      <c r="Y2344" s="101"/>
      <c r="Z2344" s="101"/>
      <c r="AA2344" s="101"/>
    </row>
    <row r="2345" customFormat="false" ht="15.75" hidden="false" customHeight="true" outlineLevel="0" collapsed="false">
      <c r="A2345" s="101"/>
      <c r="B2345" s="101" t="n">
        <v>16</v>
      </c>
      <c r="C2345" s="101" t="n">
        <v>98</v>
      </c>
      <c r="D2345" s="101" t="n">
        <v>82</v>
      </c>
      <c r="E2345" s="101" t="n">
        <v>180</v>
      </c>
      <c r="F2345" s="101" t="s">
        <v>303</v>
      </c>
      <c r="G2345" s="101" t="str">
        <f aca="false">E2345&amp;""&amp;F2345</f>
        <v>180Pb</v>
      </c>
      <c r="H2345" s="101" t="n">
        <v>-1929.789</v>
      </c>
      <c r="I2345" s="101" t="n">
        <v>12051.43</v>
      </c>
      <c r="J2345" s="101" t="n">
        <v>938.43</v>
      </c>
      <c r="K2345" s="101" t="n">
        <v>21641.2</v>
      </c>
      <c r="L2345" s="101" t="n">
        <v>191.47</v>
      </c>
      <c r="M2345" s="101"/>
      <c r="N2345" s="101"/>
      <c r="O2345" s="101" t="n">
        <v>7418.58</v>
      </c>
      <c r="P2345" s="101" t="n">
        <v>7705.25</v>
      </c>
      <c r="Q2345" s="101"/>
      <c r="R2345" s="101"/>
      <c r="S2345" s="101"/>
      <c r="T2345" s="101"/>
      <c r="U2345" s="101"/>
      <c r="V2345" s="101"/>
      <c r="W2345" s="101"/>
      <c r="X2345" s="101"/>
      <c r="Y2345" s="101"/>
      <c r="Z2345" s="101"/>
      <c r="AA2345" s="101"/>
    </row>
    <row r="2346" customFormat="false" ht="15.75" hidden="false" customHeight="true" outlineLevel="0" collapsed="false">
      <c r="A2346" s="101"/>
      <c r="B2346" s="101" t="n">
        <v>41</v>
      </c>
      <c r="C2346" s="101" t="n">
        <v>111</v>
      </c>
      <c r="D2346" s="101" t="n">
        <v>70</v>
      </c>
      <c r="E2346" s="101" t="n">
        <v>181</v>
      </c>
      <c r="F2346" s="101" t="s">
        <v>291</v>
      </c>
      <c r="G2346" s="101" t="str">
        <f aca="false">E2346&amp;""&amp;F2346</f>
        <v>181Yb</v>
      </c>
      <c r="H2346" s="101" t="n">
        <v>-41088.01</v>
      </c>
      <c r="I2346" s="101" t="n">
        <v>4560.01</v>
      </c>
      <c r="J2346" s="101"/>
      <c r="K2346" s="101" t="n">
        <v>10693.01</v>
      </c>
      <c r="L2346" s="101"/>
      <c r="M2346" s="101" t="n">
        <v>3709.01</v>
      </c>
      <c r="N2346" s="101" t="n">
        <v>6317.01</v>
      </c>
      <c r="O2346" s="101" t="n">
        <v>-655.01</v>
      </c>
      <c r="P2346" s="101"/>
      <c r="Q2346" s="101" t="n">
        <v>-2481.01</v>
      </c>
      <c r="R2346" s="101"/>
      <c r="S2346" s="101"/>
      <c r="T2346" s="101"/>
      <c r="U2346" s="101"/>
      <c r="V2346" s="101"/>
      <c r="W2346" s="101"/>
      <c r="X2346" s="101"/>
      <c r="Y2346" s="101"/>
      <c r="Z2346" s="101"/>
      <c r="AA2346" s="101"/>
    </row>
    <row r="2347" customFormat="false" ht="15.75" hidden="false" customHeight="true" outlineLevel="0" collapsed="false">
      <c r="A2347" s="101"/>
      <c r="B2347" s="101" t="n">
        <v>39</v>
      </c>
      <c r="C2347" s="101" t="n">
        <v>110</v>
      </c>
      <c r="D2347" s="101" t="n">
        <v>71</v>
      </c>
      <c r="E2347" s="101" t="n">
        <v>181</v>
      </c>
      <c r="F2347" s="101" t="s">
        <v>292</v>
      </c>
      <c r="G2347" s="101" t="str">
        <f aca="false">E2347&amp;""&amp;F2347</f>
        <v>181Lu</v>
      </c>
      <c r="H2347" s="101" t="n">
        <v>-44797.41</v>
      </c>
      <c r="I2347" s="101" t="n">
        <v>6189.93</v>
      </c>
      <c r="J2347" s="101" t="n">
        <v>7486.01</v>
      </c>
      <c r="K2347" s="101" t="n">
        <v>11879.13</v>
      </c>
      <c r="L2347" s="101" t="n">
        <v>17775.01</v>
      </c>
      <c r="M2347" s="101" t="n">
        <v>2607.868</v>
      </c>
      <c r="N2347" s="101" t="n">
        <v>3644.22</v>
      </c>
      <c r="O2347" s="101" t="n">
        <v>247.01</v>
      </c>
      <c r="P2347" s="101"/>
      <c r="Q2347" s="101" t="n">
        <v>-3086.93</v>
      </c>
      <c r="R2347" s="101"/>
      <c r="S2347" s="101"/>
      <c r="T2347" s="101"/>
      <c r="U2347" s="101"/>
      <c r="V2347" s="101"/>
      <c r="W2347" s="101"/>
      <c r="X2347" s="101"/>
      <c r="Y2347" s="101"/>
      <c r="Z2347" s="101"/>
      <c r="AA2347" s="101"/>
    </row>
    <row r="2348" customFormat="false" ht="15.75" hidden="false" customHeight="true" outlineLevel="0" collapsed="false">
      <c r="A2348" s="101"/>
      <c r="B2348" s="101" t="n">
        <v>37</v>
      </c>
      <c r="C2348" s="101" t="n">
        <v>109</v>
      </c>
      <c r="D2348" s="101" t="n">
        <v>72</v>
      </c>
      <c r="E2348" s="101" t="n">
        <v>181</v>
      </c>
      <c r="F2348" s="101" t="s">
        <v>293</v>
      </c>
      <c r="G2348" s="101" t="str">
        <f aca="false">E2348&amp;""&amp;F2348</f>
        <v>181Hf</v>
      </c>
      <c r="H2348" s="101" t="n">
        <v>-47405.277</v>
      </c>
      <c r="I2348" s="101" t="n">
        <v>5694.8</v>
      </c>
      <c r="J2348" s="101" t="n">
        <v>8015.45</v>
      </c>
      <c r="K2348" s="101" t="n">
        <v>13082.56</v>
      </c>
      <c r="L2348" s="101" t="n">
        <v>15446.01</v>
      </c>
      <c r="M2348" s="101" t="n">
        <v>1036.352</v>
      </c>
      <c r="N2348" s="101" t="n">
        <v>848.18</v>
      </c>
      <c r="O2348" s="101" t="n">
        <v>1154.58</v>
      </c>
      <c r="P2348" s="101" t="n">
        <v>-10094.01</v>
      </c>
      <c r="Q2348" s="101" t="n">
        <v>-6540.4</v>
      </c>
      <c r="R2348" s="101"/>
      <c r="S2348" s="101"/>
      <c r="T2348" s="101"/>
      <c r="U2348" s="101"/>
      <c r="V2348" s="101"/>
      <c r="W2348" s="101"/>
      <c r="X2348" s="101"/>
      <c r="Y2348" s="101"/>
      <c r="Z2348" s="101"/>
      <c r="AA2348" s="101"/>
    </row>
    <row r="2349" customFormat="false" ht="15.75" hidden="false" customHeight="true" outlineLevel="0" collapsed="false">
      <c r="A2349" s="101"/>
      <c r="B2349" s="101" t="n">
        <v>35</v>
      </c>
      <c r="C2349" s="101" t="n">
        <v>108</v>
      </c>
      <c r="D2349" s="101" t="n">
        <v>73</v>
      </c>
      <c r="E2349" s="101" t="n">
        <v>181</v>
      </c>
      <c r="F2349" s="101" t="s">
        <v>294</v>
      </c>
      <c r="G2349" s="101" t="str">
        <f aca="false">E2349&amp;""&amp;F2349</f>
        <v>181Ta</v>
      </c>
      <c r="H2349" s="101" t="n">
        <v>-48441.629</v>
      </c>
      <c r="I2349" s="101" t="n">
        <v>7576.75</v>
      </c>
      <c r="J2349" s="101" t="n">
        <v>5948.81</v>
      </c>
      <c r="K2349" s="101" t="n">
        <v>14224.49</v>
      </c>
      <c r="L2349" s="101" t="n">
        <v>13958.65</v>
      </c>
      <c r="M2349" s="101" t="n">
        <v>-188.175</v>
      </c>
      <c r="N2349" s="101" t="n">
        <v>-1920.65</v>
      </c>
      <c r="O2349" s="101" t="n">
        <v>1519.26</v>
      </c>
      <c r="P2349" s="101" t="n">
        <v>-9051.81</v>
      </c>
      <c r="Q2349" s="101" t="n">
        <v>-6874.38</v>
      </c>
      <c r="R2349" s="101"/>
      <c r="S2349" s="101"/>
      <c r="T2349" s="101"/>
      <c r="U2349" s="101"/>
      <c r="V2349" s="101"/>
      <c r="W2349" s="101"/>
      <c r="X2349" s="101"/>
      <c r="Y2349" s="101"/>
      <c r="Z2349" s="101"/>
      <c r="AA2349" s="101"/>
    </row>
    <row r="2350" customFormat="false" ht="15.75" hidden="false" customHeight="true" outlineLevel="0" collapsed="false">
      <c r="A2350" s="101"/>
      <c r="B2350" s="101" t="n">
        <v>33</v>
      </c>
      <c r="C2350" s="101" t="n">
        <v>107</v>
      </c>
      <c r="D2350" s="101" t="n">
        <v>74</v>
      </c>
      <c r="E2350" s="101" t="n">
        <v>181</v>
      </c>
      <c r="F2350" s="101" t="s">
        <v>295</v>
      </c>
      <c r="G2350" s="101" t="str">
        <f aca="false">E2350&amp;""&amp;F2350</f>
        <v>181W</v>
      </c>
      <c r="H2350" s="101" t="n">
        <v>-48253.454</v>
      </c>
      <c r="I2350" s="101" t="n">
        <v>6686.21</v>
      </c>
      <c r="J2350" s="101" t="n">
        <v>6606.23</v>
      </c>
      <c r="K2350" s="101" t="n">
        <v>15098.67</v>
      </c>
      <c r="L2350" s="101" t="n">
        <v>12366.04</v>
      </c>
      <c r="M2350" s="101" t="n">
        <v>-1732.476</v>
      </c>
      <c r="N2350" s="101" t="n">
        <v>-4703.49</v>
      </c>
      <c r="O2350" s="101" t="n">
        <v>2204.67</v>
      </c>
      <c r="P2350" s="101" t="n">
        <v>-5760.63</v>
      </c>
      <c r="Q2350" s="101" t="n">
        <v>-10487.41</v>
      </c>
      <c r="R2350" s="101"/>
      <c r="S2350" s="101"/>
      <c r="T2350" s="101"/>
      <c r="U2350" s="101"/>
      <c r="V2350" s="101"/>
      <c r="W2350" s="101"/>
      <c r="X2350" s="101"/>
      <c r="Y2350" s="101"/>
      <c r="Z2350" s="101"/>
      <c r="AA2350" s="101"/>
    </row>
    <row r="2351" customFormat="false" ht="15.75" hidden="false" customHeight="true" outlineLevel="0" collapsed="false">
      <c r="A2351" s="101"/>
      <c r="B2351" s="101" t="n">
        <v>31</v>
      </c>
      <c r="C2351" s="101" t="n">
        <v>106</v>
      </c>
      <c r="D2351" s="101" t="n">
        <v>75</v>
      </c>
      <c r="E2351" s="101" t="n">
        <v>181</v>
      </c>
      <c r="F2351" s="101" t="s">
        <v>296</v>
      </c>
      <c r="G2351" s="101" t="str">
        <f aca="false">E2351&amp;""&amp;F2351</f>
        <v>181Re</v>
      </c>
      <c r="H2351" s="101" t="n">
        <v>-46520.978</v>
      </c>
      <c r="I2351" s="101" t="n">
        <v>8754.94</v>
      </c>
      <c r="J2351" s="101" t="n">
        <v>4171.38</v>
      </c>
      <c r="K2351" s="101" t="n">
        <v>16078.79</v>
      </c>
      <c r="L2351" s="101" t="n">
        <v>10739.15</v>
      </c>
      <c r="M2351" s="101" t="n">
        <v>-2971.015</v>
      </c>
      <c r="N2351" s="101" t="n">
        <v>-7049.34</v>
      </c>
      <c r="O2351" s="101" t="n">
        <v>2771.15</v>
      </c>
      <c r="P2351" s="101" t="n">
        <v>-4873.76</v>
      </c>
      <c r="Q2351" s="101" t="n">
        <v>-10230.35</v>
      </c>
      <c r="R2351" s="101"/>
      <c r="S2351" s="101"/>
      <c r="T2351" s="101"/>
      <c r="U2351" s="101"/>
      <c r="V2351" s="101"/>
      <c r="W2351" s="101"/>
      <c r="X2351" s="101"/>
      <c r="Y2351" s="101"/>
      <c r="Z2351" s="101"/>
      <c r="AA2351" s="101"/>
    </row>
    <row r="2352" customFormat="false" ht="15.75" hidden="false" customHeight="true" outlineLevel="0" collapsed="false">
      <c r="A2352" s="101"/>
      <c r="B2352" s="101" t="n">
        <v>29</v>
      </c>
      <c r="C2352" s="101" t="n">
        <v>105</v>
      </c>
      <c r="D2352" s="101" t="n">
        <v>76</v>
      </c>
      <c r="E2352" s="101" t="n">
        <v>181</v>
      </c>
      <c r="F2352" s="101" t="s">
        <v>297</v>
      </c>
      <c r="G2352" s="101" t="str">
        <f aca="false">E2352&amp;""&amp;F2352</f>
        <v>181Os</v>
      </c>
      <c r="H2352" s="101" t="n">
        <v>-43549.963</v>
      </c>
      <c r="I2352" s="101" t="n">
        <v>7259.33</v>
      </c>
      <c r="J2352" s="101" t="n">
        <v>5001.58</v>
      </c>
      <c r="K2352" s="101" t="n">
        <v>16673.3</v>
      </c>
      <c r="L2352" s="101" t="n">
        <v>8830.49</v>
      </c>
      <c r="M2352" s="101" t="n">
        <v>-4078.33</v>
      </c>
      <c r="N2352" s="101" t="n">
        <v>-9175.59</v>
      </c>
      <c r="O2352" s="101" t="n">
        <v>3726.85</v>
      </c>
      <c r="P2352" s="101" t="n">
        <v>-1200.37</v>
      </c>
      <c r="Q2352" s="101" t="n">
        <v>-13643.75</v>
      </c>
      <c r="R2352" s="101"/>
      <c r="S2352" s="101"/>
      <c r="T2352" s="101"/>
      <c r="U2352" s="101"/>
      <c r="V2352" s="101"/>
      <c r="W2352" s="101"/>
      <c r="X2352" s="101"/>
      <c r="Y2352" s="101"/>
      <c r="Z2352" s="101"/>
      <c r="AA2352" s="101"/>
    </row>
    <row r="2353" customFormat="false" ht="15.75" hidden="false" customHeight="true" outlineLevel="0" collapsed="false">
      <c r="A2353" s="101"/>
      <c r="B2353" s="101" t="n">
        <v>27</v>
      </c>
      <c r="C2353" s="101" t="n">
        <v>104</v>
      </c>
      <c r="D2353" s="101" t="n">
        <v>77</v>
      </c>
      <c r="E2353" s="101" t="n">
        <v>181</v>
      </c>
      <c r="F2353" s="101" t="s">
        <v>298</v>
      </c>
      <c r="G2353" s="101" t="str">
        <f aca="false">E2353&amp;""&amp;F2353</f>
        <v>181Ir</v>
      </c>
      <c r="H2353" s="101" t="n">
        <v>-39471.633</v>
      </c>
      <c r="I2353" s="101" t="n">
        <v>9565.42</v>
      </c>
      <c r="J2353" s="101" t="n">
        <v>2398.65</v>
      </c>
      <c r="K2353" s="101" t="n">
        <v>17534.96</v>
      </c>
      <c r="L2353" s="101" t="n">
        <v>7464.75</v>
      </c>
      <c r="M2353" s="101" t="n">
        <v>-5097.258</v>
      </c>
      <c r="N2353" s="101" t="n">
        <v>-11600.45</v>
      </c>
      <c r="O2353" s="101" t="n">
        <v>4372.62</v>
      </c>
      <c r="P2353" s="101" t="n">
        <v>-923.25</v>
      </c>
      <c r="Q2353" s="101" t="n">
        <v>-13107.44</v>
      </c>
      <c r="R2353" s="101"/>
      <c r="S2353" s="101"/>
      <c r="T2353" s="101"/>
      <c r="U2353" s="101"/>
      <c r="V2353" s="101"/>
      <c r="W2353" s="101"/>
      <c r="X2353" s="101"/>
      <c r="Y2353" s="101"/>
      <c r="Z2353" s="101"/>
      <c r="AA2353" s="101"/>
    </row>
    <row r="2354" customFormat="false" ht="15.75" hidden="false" customHeight="true" outlineLevel="0" collapsed="false">
      <c r="A2354" s="101"/>
      <c r="B2354" s="101" t="n">
        <v>25</v>
      </c>
      <c r="C2354" s="101" t="n">
        <v>103</v>
      </c>
      <c r="D2354" s="101" t="n">
        <v>78</v>
      </c>
      <c r="E2354" s="101" t="n">
        <v>181</v>
      </c>
      <c r="F2354" s="101" t="s">
        <v>299</v>
      </c>
      <c r="G2354" s="101" t="str">
        <f aca="false">E2354&amp;""&amp;F2354</f>
        <v>181Pt</v>
      </c>
      <c r="H2354" s="101" t="n">
        <v>-34374.375</v>
      </c>
      <c r="I2354" s="101" t="n">
        <v>8010.18</v>
      </c>
      <c r="J2354" s="101" t="n">
        <v>3685.82</v>
      </c>
      <c r="K2354" s="101" t="n">
        <v>18249.08</v>
      </c>
      <c r="L2354" s="101" t="n">
        <v>5933.02</v>
      </c>
      <c r="M2354" s="101" t="n">
        <v>-6503.187</v>
      </c>
      <c r="N2354" s="101" t="n">
        <v>-13713.25</v>
      </c>
      <c r="O2354" s="101" t="n">
        <v>5149.96</v>
      </c>
      <c r="P2354" s="101" t="n">
        <v>2698.6</v>
      </c>
      <c r="Q2354" s="101" t="n">
        <v>-16851.4</v>
      </c>
      <c r="R2354" s="101"/>
      <c r="S2354" s="101"/>
      <c r="T2354" s="101"/>
      <c r="U2354" s="101"/>
      <c r="V2354" s="101"/>
      <c r="W2354" s="101"/>
      <c r="X2354" s="101"/>
      <c r="Y2354" s="101"/>
      <c r="Z2354" s="101"/>
      <c r="AA2354" s="101"/>
    </row>
    <row r="2355" customFormat="false" ht="15.75" hidden="false" customHeight="true" outlineLevel="0" collapsed="false">
      <c r="A2355" s="101"/>
      <c r="B2355" s="101" t="n">
        <v>23</v>
      </c>
      <c r="C2355" s="101" t="n">
        <v>102</v>
      </c>
      <c r="D2355" s="101" t="n">
        <v>79</v>
      </c>
      <c r="E2355" s="101" t="n">
        <v>181</v>
      </c>
      <c r="F2355" s="101" t="s">
        <v>300</v>
      </c>
      <c r="G2355" s="101" t="str">
        <f aca="false">E2355&amp;""&amp;F2355</f>
        <v>181Au</v>
      </c>
      <c r="H2355" s="101" t="n">
        <v>-27871.188</v>
      </c>
      <c r="I2355" s="101" t="n">
        <v>10348.21</v>
      </c>
      <c r="J2355" s="101" t="n">
        <v>724.65</v>
      </c>
      <c r="K2355" s="101" t="n">
        <v>19025.24</v>
      </c>
      <c r="L2355" s="101" t="n">
        <v>4369.82</v>
      </c>
      <c r="M2355" s="101" t="n">
        <v>-7210.066</v>
      </c>
      <c r="N2355" s="101" t="n">
        <v>-15072.44</v>
      </c>
      <c r="O2355" s="101" t="n">
        <v>5751.32</v>
      </c>
      <c r="P2355" s="101" t="n">
        <v>2817.37</v>
      </c>
      <c r="Q2355" s="101" t="n">
        <v>-15692.14</v>
      </c>
      <c r="R2355" s="101"/>
      <c r="S2355" s="101"/>
      <c r="T2355" s="101"/>
      <c r="U2355" s="101"/>
      <c r="V2355" s="101"/>
      <c r="W2355" s="101"/>
      <c r="X2355" s="101"/>
      <c r="Y2355" s="101"/>
      <c r="Z2355" s="101"/>
      <c r="AA2355" s="101"/>
    </row>
    <row r="2356" customFormat="false" ht="15.75" hidden="false" customHeight="true" outlineLevel="0" collapsed="false">
      <c r="A2356" s="101"/>
      <c r="B2356" s="101" t="n">
        <v>21</v>
      </c>
      <c r="C2356" s="101" t="n">
        <v>101</v>
      </c>
      <c r="D2356" s="101" t="n">
        <v>80</v>
      </c>
      <c r="E2356" s="101" t="n">
        <v>181</v>
      </c>
      <c r="F2356" s="101" t="s">
        <v>301</v>
      </c>
      <c r="G2356" s="101" t="str">
        <f aca="false">E2356&amp;""&amp;F2356</f>
        <v>181Hg</v>
      </c>
      <c r="H2356" s="101" t="n">
        <v>-20661.122</v>
      </c>
      <c r="I2356" s="101" t="n">
        <v>8482.07</v>
      </c>
      <c r="J2356" s="101" t="n">
        <v>2355.8</v>
      </c>
      <c r="K2356" s="101" t="n">
        <v>19879.75</v>
      </c>
      <c r="L2356" s="101" t="n">
        <v>2971.14</v>
      </c>
      <c r="M2356" s="101" t="n">
        <v>-7862.376</v>
      </c>
      <c r="N2356" s="101" t="n">
        <v>-17543.7</v>
      </c>
      <c r="O2356" s="101" t="n">
        <v>6284.4</v>
      </c>
      <c r="P2356" s="101" t="n">
        <v>6485.42</v>
      </c>
      <c r="Q2356" s="101" t="n">
        <v>-19470.15</v>
      </c>
      <c r="R2356" s="101"/>
      <c r="S2356" s="101"/>
      <c r="T2356" s="101"/>
      <c r="U2356" s="101"/>
      <c r="V2356" s="101"/>
      <c r="W2356" s="101"/>
      <c r="X2356" s="101"/>
      <c r="Y2356" s="101"/>
      <c r="Z2356" s="101"/>
      <c r="AA2356" s="101"/>
    </row>
    <row r="2357" customFormat="false" ht="15.75" hidden="false" customHeight="true" outlineLevel="0" collapsed="false">
      <c r="A2357" s="101"/>
      <c r="B2357" s="101" t="n">
        <v>19</v>
      </c>
      <c r="C2357" s="101" t="n">
        <v>100</v>
      </c>
      <c r="D2357" s="101" t="n">
        <v>81</v>
      </c>
      <c r="E2357" s="101" t="n">
        <v>181</v>
      </c>
      <c r="F2357" s="101" t="s">
        <v>302</v>
      </c>
      <c r="G2357" s="101" t="str">
        <f aca="false">E2357&amp;""&amp;F2357</f>
        <v>181Tl</v>
      </c>
      <c r="H2357" s="101" t="n">
        <v>-12798.747</v>
      </c>
      <c r="I2357" s="101" t="n">
        <v>11607.78</v>
      </c>
      <c r="J2357" s="101" t="n">
        <v>-162.65</v>
      </c>
      <c r="K2357" s="101" t="n">
        <v>20661.05</v>
      </c>
      <c r="L2357" s="101" t="n">
        <v>2388.11</v>
      </c>
      <c r="M2357" s="101" t="n">
        <v>-9681.326</v>
      </c>
      <c r="N2357" s="101"/>
      <c r="O2357" s="101" t="n">
        <v>6321.38</v>
      </c>
      <c r="P2357" s="101" t="n">
        <v>5506.57</v>
      </c>
      <c r="Q2357" s="101" t="n">
        <v>-18940.27</v>
      </c>
      <c r="R2357" s="101"/>
      <c r="S2357" s="101"/>
      <c r="T2357" s="101"/>
      <c r="U2357" s="101"/>
      <c r="V2357" s="101"/>
      <c r="W2357" s="101"/>
      <c r="X2357" s="101"/>
      <c r="Y2357" s="101"/>
      <c r="Z2357" s="101"/>
      <c r="AA2357" s="101"/>
    </row>
    <row r="2358" customFormat="false" ht="15.75" hidden="false" customHeight="true" outlineLevel="0" collapsed="false">
      <c r="A2358" s="101"/>
      <c r="B2358" s="101" t="n">
        <v>17</v>
      </c>
      <c r="C2358" s="101" t="n">
        <v>99</v>
      </c>
      <c r="D2358" s="101" t="n">
        <v>82</v>
      </c>
      <c r="E2358" s="101" t="n">
        <v>181</v>
      </c>
      <c r="F2358" s="101" t="s">
        <v>303</v>
      </c>
      <c r="G2358" s="101" t="str">
        <f aca="false">E2358&amp;""&amp;F2358</f>
        <v>181Pb</v>
      </c>
      <c r="H2358" s="101" t="n">
        <v>-3117.421</v>
      </c>
      <c r="I2358" s="101" t="n">
        <v>9258.95</v>
      </c>
      <c r="J2358" s="101" t="n">
        <v>1144.1</v>
      </c>
      <c r="K2358" s="101" t="n">
        <v>21310.38</v>
      </c>
      <c r="L2358" s="101" t="n">
        <v>771.35</v>
      </c>
      <c r="M2358" s="101"/>
      <c r="N2358" s="101"/>
      <c r="O2358" s="101" t="n">
        <v>7240.26</v>
      </c>
      <c r="P2358" s="101" t="n">
        <v>9843.98</v>
      </c>
      <c r="Q2358" s="101"/>
      <c r="R2358" s="101"/>
      <c r="S2358" s="101"/>
      <c r="T2358" s="101"/>
      <c r="U2358" s="101"/>
      <c r="V2358" s="101"/>
      <c r="W2358" s="101"/>
      <c r="X2358" s="101"/>
      <c r="Y2358" s="101"/>
      <c r="Z2358" s="101"/>
      <c r="AA2358" s="101"/>
    </row>
    <row r="2359" customFormat="false" ht="15.75" hidden="false" customHeight="true" outlineLevel="0" collapsed="false">
      <c r="A2359" s="101"/>
      <c r="B2359" s="101" t="n">
        <v>40</v>
      </c>
      <c r="C2359" s="101" t="n">
        <v>111</v>
      </c>
      <c r="D2359" s="101" t="n">
        <v>71</v>
      </c>
      <c r="E2359" s="101" t="n">
        <v>182</v>
      </c>
      <c r="F2359" s="101" t="s">
        <v>292</v>
      </c>
      <c r="G2359" s="101" t="str">
        <f aca="false">E2359&amp;""&amp;F2359</f>
        <v>182Lu</v>
      </c>
      <c r="H2359" s="101" t="n">
        <v>-41880.01</v>
      </c>
      <c r="I2359" s="101" t="n">
        <v>5154.01</v>
      </c>
      <c r="J2359" s="101" t="n">
        <v>8081.01</v>
      </c>
      <c r="K2359" s="101" t="n">
        <v>11344.01</v>
      </c>
      <c r="L2359" s="101"/>
      <c r="M2359" s="101" t="n">
        <v>4172.01</v>
      </c>
      <c r="N2359" s="101" t="n">
        <v>4553.01</v>
      </c>
      <c r="O2359" s="101" t="n">
        <v>-189.01</v>
      </c>
      <c r="P2359" s="101"/>
      <c r="Q2359" s="101" t="n">
        <v>-2546.01</v>
      </c>
      <c r="R2359" s="101"/>
      <c r="S2359" s="101"/>
      <c r="T2359" s="101"/>
      <c r="U2359" s="101"/>
      <c r="V2359" s="101"/>
      <c r="W2359" s="101"/>
      <c r="X2359" s="101"/>
      <c r="Y2359" s="101"/>
      <c r="Z2359" s="101"/>
      <c r="AA2359" s="101"/>
    </row>
    <row r="2360" customFormat="false" ht="15.75" hidden="false" customHeight="true" outlineLevel="0" collapsed="false">
      <c r="A2360" s="101"/>
      <c r="B2360" s="101" t="n">
        <v>38</v>
      </c>
      <c r="C2360" s="101" t="n">
        <v>110</v>
      </c>
      <c r="D2360" s="101" t="n">
        <v>72</v>
      </c>
      <c r="E2360" s="101" t="n">
        <v>182</v>
      </c>
      <c r="F2360" s="101" t="s">
        <v>293</v>
      </c>
      <c r="G2360" s="101" t="str">
        <f aca="false">E2360&amp;""&amp;F2360</f>
        <v>182Hf</v>
      </c>
      <c r="H2360" s="101" t="n">
        <v>-46051.959</v>
      </c>
      <c r="I2360" s="101" t="n">
        <v>6718</v>
      </c>
      <c r="J2360" s="101" t="n">
        <v>8543.52</v>
      </c>
      <c r="K2360" s="101" t="n">
        <v>12412.8</v>
      </c>
      <c r="L2360" s="101" t="n">
        <v>16030.01</v>
      </c>
      <c r="M2360" s="101" t="n">
        <v>381.29</v>
      </c>
      <c r="N2360" s="101" t="n">
        <v>2195.76</v>
      </c>
      <c r="O2360" s="101" t="n">
        <v>1216.98</v>
      </c>
      <c r="P2360" s="101" t="n">
        <v>-12253.01</v>
      </c>
      <c r="Q2360" s="101" t="n">
        <v>-5681.65</v>
      </c>
      <c r="R2360" s="101"/>
      <c r="S2360" s="101"/>
      <c r="T2360" s="101"/>
      <c r="U2360" s="101"/>
      <c r="V2360" s="101"/>
      <c r="W2360" s="101"/>
      <c r="X2360" s="101"/>
      <c r="Y2360" s="101"/>
      <c r="Z2360" s="101"/>
      <c r="AA2360" s="101"/>
    </row>
    <row r="2361" customFormat="false" ht="15.75" hidden="false" customHeight="true" outlineLevel="0" collapsed="false">
      <c r="A2361" s="101"/>
      <c r="B2361" s="101" t="n">
        <v>36</v>
      </c>
      <c r="C2361" s="101" t="n">
        <v>109</v>
      </c>
      <c r="D2361" s="101" t="n">
        <v>73</v>
      </c>
      <c r="E2361" s="101" t="n">
        <v>182</v>
      </c>
      <c r="F2361" s="101" t="s">
        <v>294</v>
      </c>
      <c r="G2361" s="101" t="str">
        <f aca="false">E2361&amp;""&amp;F2361</f>
        <v>182Ta</v>
      </c>
      <c r="H2361" s="101" t="n">
        <v>-46433.249</v>
      </c>
      <c r="I2361" s="101" t="n">
        <v>6062.94</v>
      </c>
      <c r="J2361" s="101" t="n">
        <v>6316.94</v>
      </c>
      <c r="K2361" s="101" t="n">
        <v>13639.69</v>
      </c>
      <c r="L2361" s="101" t="n">
        <v>14332.4</v>
      </c>
      <c r="M2361" s="101" t="n">
        <v>1814.465</v>
      </c>
      <c r="N2361" s="101" t="n">
        <v>-985.54</v>
      </c>
      <c r="O2361" s="101" t="n">
        <v>1481.62</v>
      </c>
      <c r="P2361" s="101" t="n">
        <v>-8924.81</v>
      </c>
      <c r="Q2361" s="101" t="n">
        <v>-6251.11</v>
      </c>
      <c r="R2361" s="101"/>
      <c r="S2361" s="101"/>
      <c r="T2361" s="101"/>
      <c r="U2361" s="101"/>
      <c r="V2361" s="101"/>
      <c r="W2361" s="101"/>
      <c r="X2361" s="101"/>
      <c r="Y2361" s="101"/>
      <c r="Z2361" s="101"/>
      <c r="AA2361" s="101"/>
    </row>
    <row r="2362" customFormat="false" ht="15.75" hidden="false" customHeight="true" outlineLevel="0" collapsed="false">
      <c r="A2362" s="101"/>
      <c r="B2362" s="101" t="n">
        <v>34</v>
      </c>
      <c r="C2362" s="101" t="n">
        <v>108</v>
      </c>
      <c r="D2362" s="101" t="n">
        <v>74</v>
      </c>
      <c r="E2362" s="101" t="n">
        <v>182</v>
      </c>
      <c r="F2362" s="101" t="s">
        <v>295</v>
      </c>
      <c r="G2362" s="101" t="str">
        <f aca="false">E2362&amp;""&amp;F2362</f>
        <v>182W</v>
      </c>
      <c r="H2362" s="101" t="n">
        <v>-48247.714</v>
      </c>
      <c r="I2362" s="101" t="n">
        <v>8065.58</v>
      </c>
      <c r="J2362" s="101" t="n">
        <v>7095.06</v>
      </c>
      <c r="K2362" s="101" t="n">
        <v>14751.78</v>
      </c>
      <c r="L2362" s="101" t="n">
        <v>13043.86</v>
      </c>
      <c r="M2362" s="101" t="n">
        <v>-2800</v>
      </c>
      <c r="N2362" s="101" t="n">
        <v>-3638.64</v>
      </c>
      <c r="O2362" s="101" t="n">
        <v>1765.05</v>
      </c>
      <c r="P2362" s="101" t="n">
        <v>-8131.41</v>
      </c>
      <c r="Q2362" s="101" t="n">
        <v>-9798.05</v>
      </c>
      <c r="R2362" s="101"/>
      <c r="S2362" s="101"/>
      <c r="T2362" s="101"/>
      <c r="U2362" s="101"/>
      <c r="V2362" s="101"/>
      <c r="W2362" s="101"/>
      <c r="X2362" s="101"/>
      <c r="Y2362" s="101"/>
      <c r="Z2362" s="101"/>
      <c r="AA2362" s="101"/>
    </row>
    <row r="2363" customFormat="false" ht="15.75" hidden="false" customHeight="true" outlineLevel="0" collapsed="false">
      <c r="A2363" s="101"/>
      <c r="B2363" s="101" t="n">
        <v>32</v>
      </c>
      <c r="C2363" s="101" t="n">
        <v>107</v>
      </c>
      <c r="D2363" s="101" t="n">
        <v>75</v>
      </c>
      <c r="E2363" s="101" t="n">
        <v>182</v>
      </c>
      <c r="F2363" s="101" t="s">
        <v>296</v>
      </c>
      <c r="G2363" s="101" t="str">
        <f aca="false">E2363&amp;""&amp;F2363</f>
        <v>182Re</v>
      </c>
      <c r="H2363" s="101" t="n">
        <v>-45447.714</v>
      </c>
      <c r="I2363" s="101" t="n">
        <v>6998.05</v>
      </c>
      <c r="J2363" s="101" t="n">
        <v>4483.23</v>
      </c>
      <c r="K2363" s="101" t="n">
        <v>15752.99</v>
      </c>
      <c r="L2363" s="101" t="n">
        <v>11089.46</v>
      </c>
      <c r="M2363" s="101" t="n">
        <v>-838.641</v>
      </c>
      <c r="N2363" s="101" t="n">
        <v>-6396.04</v>
      </c>
      <c r="O2363" s="101" t="n">
        <v>2728.01</v>
      </c>
      <c r="P2363" s="101" t="n">
        <v>-4295.06</v>
      </c>
      <c r="Q2363" s="101" t="n">
        <v>-9969.07</v>
      </c>
      <c r="R2363" s="101"/>
      <c r="S2363" s="101"/>
      <c r="T2363" s="101"/>
      <c r="U2363" s="101"/>
      <c r="V2363" s="101"/>
      <c r="W2363" s="101"/>
      <c r="X2363" s="101"/>
      <c r="Y2363" s="101"/>
      <c r="Z2363" s="101"/>
      <c r="AA2363" s="101"/>
    </row>
    <row r="2364" customFormat="false" ht="15.75" hidden="false" customHeight="true" outlineLevel="0" collapsed="false">
      <c r="A2364" s="101"/>
      <c r="B2364" s="101" t="n">
        <v>30</v>
      </c>
      <c r="C2364" s="101" t="n">
        <v>106</v>
      </c>
      <c r="D2364" s="101" t="n">
        <v>76</v>
      </c>
      <c r="E2364" s="101" t="n">
        <v>182</v>
      </c>
      <c r="F2364" s="101" t="s">
        <v>297</v>
      </c>
      <c r="G2364" s="101" t="str">
        <f aca="false">E2364&amp;""&amp;F2364</f>
        <v>182Os</v>
      </c>
      <c r="H2364" s="101" t="n">
        <v>-44609.073</v>
      </c>
      <c r="I2364" s="101" t="n">
        <v>9130.43</v>
      </c>
      <c r="J2364" s="101" t="n">
        <v>5377.07</v>
      </c>
      <c r="K2364" s="101" t="n">
        <v>16389.76</v>
      </c>
      <c r="L2364" s="101" t="n">
        <v>9548.45</v>
      </c>
      <c r="M2364" s="101" t="n">
        <v>-5557.395</v>
      </c>
      <c r="N2364" s="101" t="n">
        <v>-8440.86</v>
      </c>
      <c r="O2364" s="101" t="n">
        <v>3375.39</v>
      </c>
      <c r="P2364" s="101" t="n">
        <v>-3644.59</v>
      </c>
      <c r="Q2364" s="101" t="n">
        <v>-13208.76</v>
      </c>
      <c r="R2364" s="101"/>
      <c r="S2364" s="101"/>
      <c r="T2364" s="101"/>
      <c r="U2364" s="101"/>
      <c r="V2364" s="101"/>
      <c r="W2364" s="101"/>
      <c r="X2364" s="101"/>
      <c r="Y2364" s="101"/>
      <c r="Z2364" s="101"/>
      <c r="AA2364" s="101"/>
    </row>
    <row r="2365" customFormat="false" ht="15.75" hidden="false" customHeight="true" outlineLevel="0" collapsed="false">
      <c r="A2365" s="101"/>
      <c r="B2365" s="101" t="n">
        <v>28</v>
      </c>
      <c r="C2365" s="101" t="n">
        <v>105</v>
      </c>
      <c r="D2365" s="101" t="n">
        <v>77</v>
      </c>
      <c r="E2365" s="101" t="n">
        <v>182</v>
      </c>
      <c r="F2365" s="101" t="s">
        <v>298</v>
      </c>
      <c r="G2365" s="101" t="str">
        <f aca="false">E2365&amp;""&amp;F2365</f>
        <v>182Ir</v>
      </c>
      <c r="H2365" s="101" t="n">
        <v>-39051.678</v>
      </c>
      <c r="I2365" s="101" t="n">
        <v>7651.36</v>
      </c>
      <c r="J2365" s="101" t="n">
        <v>2790.69</v>
      </c>
      <c r="K2365" s="101" t="n">
        <v>17216.79</v>
      </c>
      <c r="L2365" s="101" t="n">
        <v>7792.26</v>
      </c>
      <c r="M2365" s="101" t="n">
        <v>-2883.465</v>
      </c>
      <c r="N2365" s="101" t="n">
        <v>-10750.91</v>
      </c>
      <c r="O2365" s="101" t="n">
        <v>4176.86</v>
      </c>
      <c r="P2365" s="101" t="n">
        <v>180.33</v>
      </c>
      <c r="Q2365" s="101" t="n">
        <v>-12748.62</v>
      </c>
      <c r="R2365" s="101"/>
      <c r="S2365" s="101"/>
      <c r="T2365" s="101"/>
      <c r="U2365" s="101"/>
      <c r="V2365" s="101"/>
      <c r="W2365" s="101"/>
      <c r="X2365" s="101"/>
      <c r="Y2365" s="101"/>
      <c r="Z2365" s="101"/>
      <c r="AA2365" s="101"/>
    </row>
    <row r="2366" customFormat="false" ht="15.75" hidden="false" customHeight="true" outlineLevel="0" collapsed="false">
      <c r="A2366" s="101"/>
      <c r="B2366" s="101" t="n">
        <v>26</v>
      </c>
      <c r="C2366" s="101" t="n">
        <v>104</v>
      </c>
      <c r="D2366" s="101" t="n">
        <v>78</v>
      </c>
      <c r="E2366" s="101" t="n">
        <v>182</v>
      </c>
      <c r="F2366" s="101" t="s">
        <v>299</v>
      </c>
      <c r="G2366" s="101" t="str">
        <f aca="false">E2366&amp;""&amp;F2366</f>
        <v>182Pt</v>
      </c>
      <c r="H2366" s="101" t="n">
        <v>-36168.213</v>
      </c>
      <c r="I2366" s="101" t="n">
        <v>9865.15</v>
      </c>
      <c r="J2366" s="101" t="n">
        <v>3985.55</v>
      </c>
      <c r="K2366" s="101" t="n">
        <v>17875.34</v>
      </c>
      <c r="L2366" s="101" t="n">
        <v>6384.2</v>
      </c>
      <c r="M2366" s="101" t="n">
        <v>-7867.445</v>
      </c>
      <c r="N2366" s="101" t="n">
        <v>-12591.5</v>
      </c>
      <c r="O2366" s="101" t="n">
        <v>4950.84</v>
      </c>
      <c r="P2366" s="101" t="n">
        <v>92.78</v>
      </c>
      <c r="Q2366" s="101" t="n">
        <v>-16368.34</v>
      </c>
      <c r="R2366" s="101"/>
      <c r="S2366" s="101"/>
      <c r="T2366" s="101"/>
      <c r="U2366" s="101"/>
      <c r="V2366" s="101"/>
      <c r="W2366" s="101"/>
      <c r="X2366" s="101"/>
      <c r="Y2366" s="101"/>
      <c r="Z2366" s="101"/>
      <c r="AA2366" s="101"/>
    </row>
    <row r="2367" customFormat="false" ht="15.75" hidden="false" customHeight="true" outlineLevel="0" collapsed="false">
      <c r="A2367" s="101"/>
      <c r="B2367" s="101" t="n">
        <v>24</v>
      </c>
      <c r="C2367" s="101" t="n">
        <v>103</v>
      </c>
      <c r="D2367" s="101" t="n">
        <v>79</v>
      </c>
      <c r="E2367" s="101" t="n">
        <v>182</v>
      </c>
      <c r="F2367" s="101" t="s">
        <v>300</v>
      </c>
      <c r="G2367" s="101" t="str">
        <f aca="false">E2367&amp;""&amp;F2367</f>
        <v>182Au</v>
      </c>
      <c r="H2367" s="101" t="n">
        <v>-28300.768</v>
      </c>
      <c r="I2367" s="101" t="n">
        <v>8500.9</v>
      </c>
      <c r="J2367" s="101" t="n">
        <v>1215.36</v>
      </c>
      <c r="K2367" s="101" t="n">
        <v>18849.11</v>
      </c>
      <c r="L2367" s="101" t="n">
        <v>4901.18</v>
      </c>
      <c r="M2367" s="101" t="n">
        <v>-4724.051</v>
      </c>
      <c r="N2367" s="101" t="n">
        <v>-14992.66</v>
      </c>
      <c r="O2367" s="101" t="n">
        <v>5526.2</v>
      </c>
      <c r="P2367" s="101" t="n">
        <v>3881.89</v>
      </c>
      <c r="Q2367" s="101" t="n">
        <v>-15710.96</v>
      </c>
      <c r="R2367" s="101"/>
      <c r="S2367" s="101"/>
      <c r="T2367" s="101"/>
      <c r="U2367" s="101"/>
      <c r="V2367" s="101"/>
      <c r="W2367" s="101"/>
      <c r="X2367" s="101"/>
      <c r="Y2367" s="101"/>
      <c r="Z2367" s="101"/>
      <c r="AA2367" s="101"/>
    </row>
    <row r="2368" customFormat="false" ht="15.75" hidden="false" customHeight="true" outlineLevel="0" collapsed="false">
      <c r="A2368" s="101"/>
      <c r="B2368" s="101" t="n">
        <v>22</v>
      </c>
      <c r="C2368" s="101" t="n">
        <v>102</v>
      </c>
      <c r="D2368" s="101" t="n">
        <v>80</v>
      </c>
      <c r="E2368" s="101" t="n">
        <v>182</v>
      </c>
      <c r="F2368" s="101" t="s">
        <v>301</v>
      </c>
      <c r="G2368" s="101" t="str">
        <f aca="false">E2368&amp;""&amp;F2368</f>
        <v>182Hg</v>
      </c>
      <c r="H2368" s="101" t="n">
        <v>-23576.717</v>
      </c>
      <c r="I2368" s="101" t="n">
        <v>10986.91</v>
      </c>
      <c r="J2368" s="101" t="n">
        <v>2994.5</v>
      </c>
      <c r="K2368" s="101" t="n">
        <v>19468.98</v>
      </c>
      <c r="L2368" s="101" t="n">
        <v>3719.15</v>
      </c>
      <c r="M2368" s="101" t="n">
        <v>-10268.611</v>
      </c>
      <c r="N2368" s="101" t="n">
        <v>-16751.16</v>
      </c>
      <c r="O2368" s="101" t="n">
        <v>5995.63</v>
      </c>
      <c r="P2368" s="101" t="n">
        <v>3508.69</v>
      </c>
      <c r="Q2368" s="101" t="n">
        <v>-18849.29</v>
      </c>
      <c r="R2368" s="101"/>
      <c r="S2368" s="101"/>
      <c r="T2368" s="101"/>
      <c r="U2368" s="101"/>
      <c r="V2368" s="101"/>
      <c r="W2368" s="101"/>
      <c r="X2368" s="101"/>
      <c r="Y2368" s="101"/>
      <c r="Z2368" s="101"/>
      <c r="AA2368" s="101"/>
    </row>
    <row r="2369" customFormat="false" ht="15.75" hidden="false" customHeight="true" outlineLevel="0" collapsed="false">
      <c r="A2369" s="101"/>
      <c r="B2369" s="101" t="n">
        <v>20</v>
      </c>
      <c r="C2369" s="101" t="n">
        <v>101</v>
      </c>
      <c r="D2369" s="101" t="n">
        <v>81</v>
      </c>
      <c r="E2369" s="101" t="n">
        <v>182</v>
      </c>
      <c r="F2369" s="101" t="s">
        <v>302</v>
      </c>
      <c r="G2369" s="101" t="str">
        <f aca="false">E2369&amp;""&amp;F2369</f>
        <v>182Tl</v>
      </c>
      <c r="H2369" s="101" t="n">
        <v>-13308.106</v>
      </c>
      <c r="I2369" s="101" t="n">
        <v>8580.68</v>
      </c>
      <c r="J2369" s="101" t="n">
        <v>-64.05</v>
      </c>
      <c r="K2369" s="101" t="n">
        <v>20188.45</v>
      </c>
      <c r="L2369" s="101" t="n">
        <v>2291.76</v>
      </c>
      <c r="M2369" s="101" t="n">
        <v>-6482.553</v>
      </c>
      <c r="N2369" s="101"/>
      <c r="O2369" s="101" t="n">
        <v>6593.1</v>
      </c>
      <c r="P2369" s="101" t="n">
        <v>7274.11</v>
      </c>
      <c r="Q2369" s="101" t="n">
        <v>-18262</v>
      </c>
      <c r="R2369" s="101"/>
      <c r="S2369" s="101"/>
      <c r="T2369" s="101"/>
      <c r="U2369" s="101"/>
      <c r="V2369" s="101"/>
      <c r="W2369" s="101"/>
      <c r="X2369" s="101"/>
      <c r="Y2369" s="101"/>
      <c r="Z2369" s="101"/>
      <c r="AA2369" s="101"/>
    </row>
    <row r="2370" customFormat="false" ht="15.75" hidden="false" customHeight="true" outlineLevel="0" collapsed="false">
      <c r="A2370" s="101"/>
      <c r="B2370" s="101" t="n">
        <v>18</v>
      </c>
      <c r="C2370" s="101" t="n">
        <v>100</v>
      </c>
      <c r="D2370" s="101" t="n">
        <v>82</v>
      </c>
      <c r="E2370" s="101" t="n">
        <v>182</v>
      </c>
      <c r="F2370" s="101" t="s">
        <v>303</v>
      </c>
      <c r="G2370" s="101" t="str">
        <f aca="false">E2370&amp;""&amp;F2370</f>
        <v>182Pb</v>
      </c>
      <c r="H2370" s="101" t="n">
        <v>-6825.554</v>
      </c>
      <c r="I2370" s="101" t="n">
        <v>11779.45</v>
      </c>
      <c r="J2370" s="101" t="n">
        <v>1315.78</v>
      </c>
      <c r="K2370" s="101" t="n">
        <v>21038.4</v>
      </c>
      <c r="L2370" s="101" t="n">
        <v>1153.13</v>
      </c>
      <c r="M2370" s="101"/>
      <c r="N2370" s="101"/>
      <c r="O2370" s="101" t="n">
        <v>7065.79</v>
      </c>
      <c r="P2370" s="101" t="n">
        <v>6546.6</v>
      </c>
      <c r="Q2370" s="101"/>
      <c r="R2370" s="101"/>
      <c r="S2370" s="101"/>
      <c r="T2370" s="101"/>
      <c r="U2370" s="101"/>
      <c r="V2370" s="101"/>
      <c r="W2370" s="101"/>
      <c r="X2370" s="101"/>
      <c r="Y2370" s="101"/>
      <c r="Z2370" s="101"/>
      <c r="AA2370" s="101"/>
    </row>
    <row r="2371" customFormat="false" ht="15.75" hidden="false" customHeight="true" outlineLevel="0" collapsed="false">
      <c r="A2371" s="101"/>
      <c r="B2371" s="101" t="n">
        <v>41</v>
      </c>
      <c r="C2371" s="101" t="n">
        <v>112</v>
      </c>
      <c r="D2371" s="101" t="n">
        <v>71</v>
      </c>
      <c r="E2371" s="101" t="n">
        <v>183</v>
      </c>
      <c r="F2371" s="101" t="s">
        <v>292</v>
      </c>
      <c r="G2371" s="101" t="str">
        <f aca="false">E2371&amp;""&amp;F2371</f>
        <v>183Lu</v>
      </c>
      <c r="H2371" s="101" t="n">
        <v>-39716.11</v>
      </c>
      <c r="I2371" s="101" t="n">
        <v>5907.01</v>
      </c>
      <c r="J2371" s="101"/>
      <c r="K2371" s="101" t="n">
        <v>11061.33</v>
      </c>
      <c r="L2371" s="101"/>
      <c r="M2371" s="101" t="n">
        <v>3570.002</v>
      </c>
      <c r="N2371" s="101" t="n">
        <v>5580</v>
      </c>
      <c r="O2371" s="101" t="n">
        <v>-541.01</v>
      </c>
      <c r="P2371" s="101"/>
      <c r="Q2371" s="101" t="n">
        <v>-1735.47</v>
      </c>
      <c r="R2371" s="101"/>
      <c r="S2371" s="101"/>
      <c r="T2371" s="101"/>
      <c r="U2371" s="101"/>
      <c r="V2371" s="101"/>
      <c r="W2371" s="101"/>
      <c r="X2371" s="101"/>
      <c r="Y2371" s="101"/>
      <c r="Z2371" s="101"/>
      <c r="AA2371" s="101"/>
    </row>
    <row r="2372" customFormat="false" ht="15.75" hidden="false" customHeight="true" outlineLevel="0" collapsed="false">
      <c r="A2372" s="101"/>
      <c r="B2372" s="101" t="n">
        <v>39</v>
      </c>
      <c r="C2372" s="101" t="n">
        <v>111</v>
      </c>
      <c r="D2372" s="101" t="n">
        <v>72</v>
      </c>
      <c r="E2372" s="101" t="n">
        <v>183</v>
      </c>
      <c r="F2372" s="101" t="s">
        <v>293</v>
      </c>
      <c r="G2372" s="101" t="str">
        <f aca="false">E2372&amp;""&amp;F2372</f>
        <v>183Hf</v>
      </c>
      <c r="H2372" s="101" t="n">
        <v>-43286.112</v>
      </c>
      <c r="I2372" s="101" t="n">
        <v>5305.47</v>
      </c>
      <c r="J2372" s="101" t="n">
        <v>8695.01</v>
      </c>
      <c r="K2372" s="101" t="n">
        <v>12023.47</v>
      </c>
      <c r="L2372" s="101" t="n">
        <v>16776.01</v>
      </c>
      <c r="M2372" s="101" t="n">
        <v>2010</v>
      </c>
      <c r="N2372" s="101" t="n">
        <v>3081.1</v>
      </c>
      <c r="O2372" s="101" t="n">
        <v>826.01</v>
      </c>
      <c r="P2372" s="101"/>
      <c r="Q2372" s="101" t="n">
        <v>-4924.18</v>
      </c>
      <c r="R2372" s="101"/>
      <c r="S2372" s="101"/>
      <c r="T2372" s="101"/>
      <c r="U2372" s="101"/>
      <c r="V2372" s="101"/>
      <c r="W2372" s="101"/>
      <c r="X2372" s="101"/>
      <c r="Y2372" s="101"/>
      <c r="Z2372" s="101"/>
      <c r="AA2372" s="101"/>
    </row>
    <row r="2373" customFormat="false" ht="15.75" hidden="false" customHeight="true" outlineLevel="0" collapsed="false">
      <c r="A2373" s="101"/>
      <c r="B2373" s="101" t="n">
        <v>37</v>
      </c>
      <c r="C2373" s="101" t="n">
        <v>110</v>
      </c>
      <c r="D2373" s="101" t="n">
        <v>73</v>
      </c>
      <c r="E2373" s="101" t="n">
        <v>183</v>
      </c>
      <c r="F2373" s="101" t="s">
        <v>294</v>
      </c>
      <c r="G2373" s="101" t="str">
        <f aca="false">E2373&amp;""&amp;F2373</f>
        <v>183Ta</v>
      </c>
      <c r="H2373" s="101" t="n">
        <v>-45296.112</v>
      </c>
      <c r="I2373" s="101" t="n">
        <v>6934.18</v>
      </c>
      <c r="J2373" s="101" t="n">
        <v>6533.12</v>
      </c>
      <c r="K2373" s="101" t="n">
        <v>12997.12</v>
      </c>
      <c r="L2373" s="101" t="n">
        <v>15076.64</v>
      </c>
      <c r="M2373" s="101" t="n">
        <v>1071.1</v>
      </c>
      <c r="N2373" s="101" t="n">
        <v>515.1</v>
      </c>
      <c r="O2373" s="101" t="n">
        <v>1339.89</v>
      </c>
      <c r="P2373" s="101" t="n">
        <v>-10705.01</v>
      </c>
      <c r="Q2373" s="101" t="n">
        <v>-5119.72</v>
      </c>
      <c r="R2373" s="101"/>
      <c r="S2373" s="101"/>
      <c r="T2373" s="101"/>
      <c r="U2373" s="101"/>
      <c r="V2373" s="101"/>
      <c r="W2373" s="101"/>
      <c r="X2373" s="101"/>
      <c r="Y2373" s="101"/>
      <c r="Z2373" s="101"/>
      <c r="AA2373" s="101"/>
    </row>
    <row r="2374" customFormat="false" ht="15.75" hidden="false" customHeight="true" outlineLevel="0" collapsed="false">
      <c r="A2374" s="101"/>
      <c r="B2374" s="101" t="n">
        <v>35</v>
      </c>
      <c r="C2374" s="101" t="n">
        <v>109</v>
      </c>
      <c r="D2374" s="101" t="n">
        <v>74</v>
      </c>
      <c r="E2374" s="101" t="n">
        <v>183</v>
      </c>
      <c r="F2374" s="101" t="s">
        <v>295</v>
      </c>
      <c r="G2374" s="101" t="str">
        <f aca="false">E2374&amp;""&amp;F2374</f>
        <v>183W</v>
      </c>
      <c r="H2374" s="101" t="n">
        <v>-46367.212</v>
      </c>
      <c r="I2374" s="101" t="n">
        <v>6190.81</v>
      </c>
      <c r="J2374" s="101" t="n">
        <v>7222.93</v>
      </c>
      <c r="K2374" s="101" t="n">
        <v>14256.39</v>
      </c>
      <c r="L2374" s="101" t="n">
        <v>13539.88</v>
      </c>
      <c r="M2374" s="101" t="n">
        <v>-556</v>
      </c>
      <c r="N2374" s="101" t="n">
        <v>-2703.17</v>
      </c>
      <c r="O2374" s="101" t="n">
        <v>1673.23</v>
      </c>
      <c r="P2374" s="101" t="n">
        <v>-7604.22</v>
      </c>
      <c r="Q2374" s="101" t="n">
        <v>-8990.81</v>
      </c>
      <c r="R2374" s="101"/>
      <c r="S2374" s="101"/>
      <c r="T2374" s="101"/>
      <c r="U2374" s="101"/>
      <c r="V2374" s="101"/>
      <c r="W2374" s="101"/>
      <c r="X2374" s="101"/>
      <c r="Y2374" s="101"/>
      <c r="Z2374" s="101"/>
      <c r="AA2374" s="101"/>
    </row>
    <row r="2375" customFormat="false" ht="15.75" hidden="false" customHeight="true" outlineLevel="0" collapsed="false">
      <c r="A2375" s="101"/>
      <c r="B2375" s="101" t="n">
        <v>33</v>
      </c>
      <c r="C2375" s="101" t="n">
        <v>108</v>
      </c>
      <c r="D2375" s="101" t="n">
        <v>75</v>
      </c>
      <c r="E2375" s="101" t="n">
        <v>183</v>
      </c>
      <c r="F2375" s="101" t="s">
        <v>296</v>
      </c>
      <c r="G2375" s="101" t="str">
        <f aca="false">E2375&amp;""&amp;F2375</f>
        <v>183Re</v>
      </c>
      <c r="H2375" s="101" t="n">
        <v>-45811.212</v>
      </c>
      <c r="I2375" s="101" t="n">
        <v>8434.81</v>
      </c>
      <c r="J2375" s="101" t="n">
        <v>4852.47</v>
      </c>
      <c r="K2375" s="101" t="n">
        <v>15432.87</v>
      </c>
      <c r="L2375" s="101" t="n">
        <v>11947.52</v>
      </c>
      <c r="M2375" s="101" t="n">
        <v>-2147.169</v>
      </c>
      <c r="N2375" s="101" t="n">
        <v>-5607.9</v>
      </c>
      <c r="O2375" s="101" t="n">
        <v>2123.65</v>
      </c>
      <c r="P2375" s="101" t="n">
        <v>-6666.93</v>
      </c>
      <c r="Q2375" s="101" t="n">
        <v>-9273.46</v>
      </c>
      <c r="R2375" s="101"/>
      <c r="S2375" s="101"/>
      <c r="T2375" s="101"/>
      <c r="U2375" s="101"/>
      <c r="V2375" s="101"/>
      <c r="W2375" s="101"/>
      <c r="X2375" s="101"/>
      <c r="Y2375" s="101"/>
      <c r="Z2375" s="101"/>
      <c r="AA2375" s="101"/>
    </row>
    <row r="2376" customFormat="false" ht="15.75" hidden="false" customHeight="true" outlineLevel="0" collapsed="false">
      <c r="A2376" s="101"/>
      <c r="B2376" s="101" t="n">
        <v>31</v>
      </c>
      <c r="C2376" s="101" t="n">
        <v>107</v>
      </c>
      <c r="D2376" s="101" t="n">
        <v>76</v>
      </c>
      <c r="E2376" s="101" t="n">
        <v>183</v>
      </c>
      <c r="F2376" s="101" t="s">
        <v>297</v>
      </c>
      <c r="G2376" s="101" t="str">
        <f aca="false">E2376&amp;""&amp;F2376</f>
        <v>183Os</v>
      </c>
      <c r="H2376" s="101" t="n">
        <v>-43664.042</v>
      </c>
      <c r="I2376" s="101" t="n">
        <v>7126.29</v>
      </c>
      <c r="J2376" s="101" t="n">
        <v>5505.3</v>
      </c>
      <c r="K2376" s="101" t="n">
        <v>16256.71</v>
      </c>
      <c r="L2376" s="101" t="n">
        <v>9988.53</v>
      </c>
      <c r="M2376" s="101" t="n">
        <v>-3460.732</v>
      </c>
      <c r="N2376" s="101" t="n">
        <v>-7891.7</v>
      </c>
      <c r="O2376" s="101" t="n">
        <v>3208.46</v>
      </c>
      <c r="P2376" s="101" t="n">
        <v>-2705.3</v>
      </c>
      <c r="Q2376" s="101" t="n">
        <v>-12683.68</v>
      </c>
      <c r="R2376" s="101"/>
      <c r="S2376" s="101"/>
      <c r="T2376" s="101"/>
      <c r="U2376" s="101"/>
      <c r="V2376" s="101"/>
      <c r="W2376" s="101"/>
      <c r="X2376" s="101"/>
      <c r="Y2376" s="101"/>
      <c r="Z2376" s="101"/>
      <c r="AA2376" s="101"/>
    </row>
    <row r="2377" customFormat="false" ht="15.75" hidden="false" customHeight="true" outlineLevel="0" collapsed="false">
      <c r="A2377" s="101"/>
      <c r="B2377" s="101" t="n">
        <v>29</v>
      </c>
      <c r="C2377" s="101" t="n">
        <v>106</v>
      </c>
      <c r="D2377" s="101" t="n">
        <v>77</v>
      </c>
      <c r="E2377" s="101" t="n">
        <v>183</v>
      </c>
      <c r="F2377" s="101" t="s">
        <v>298</v>
      </c>
      <c r="G2377" s="101" t="str">
        <f aca="false">E2377&amp;""&amp;F2377</f>
        <v>183Ir</v>
      </c>
      <c r="H2377" s="101" t="n">
        <v>-40203.311</v>
      </c>
      <c r="I2377" s="101" t="n">
        <v>9222.95</v>
      </c>
      <c r="J2377" s="101" t="n">
        <v>2883.21</v>
      </c>
      <c r="K2377" s="101" t="n">
        <v>16874.31</v>
      </c>
      <c r="L2377" s="101" t="n">
        <v>8260.27</v>
      </c>
      <c r="M2377" s="101" t="n">
        <v>-4430.964</v>
      </c>
      <c r="N2377" s="101" t="n">
        <v>-10014.18</v>
      </c>
      <c r="O2377" s="101" t="n">
        <v>3956.6</v>
      </c>
      <c r="P2377" s="101" t="n">
        <v>-2044.57</v>
      </c>
      <c r="Q2377" s="101" t="n">
        <v>-12106.41</v>
      </c>
      <c r="R2377" s="101"/>
      <c r="S2377" s="101"/>
      <c r="T2377" s="101"/>
      <c r="U2377" s="101"/>
      <c r="V2377" s="101"/>
      <c r="W2377" s="101"/>
      <c r="X2377" s="101"/>
      <c r="Y2377" s="101"/>
      <c r="Z2377" s="101"/>
      <c r="AA2377" s="101"/>
    </row>
    <row r="2378" customFormat="false" ht="15.75" hidden="false" customHeight="true" outlineLevel="0" collapsed="false">
      <c r="A2378" s="101"/>
      <c r="B2378" s="101" t="n">
        <v>27</v>
      </c>
      <c r="C2378" s="101" t="n">
        <v>105</v>
      </c>
      <c r="D2378" s="101" t="n">
        <v>78</v>
      </c>
      <c r="E2378" s="101" t="n">
        <v>183</v>
      </c>
      <c r="F2378" s="101" t="s">
        <v>299</v>
      </c>
      <c r="G2378" s="101" t="str">
        <f aca="false">E2378&amp;""&amp;F2378</f>
        <v>183Pt</v>
      </c>
      <c r="H2378" s="101" t="n">
        <v>-35772.347</v>
      </c>
      <c r="I2378" s="101" t="n">
        <v>7675.45</v>
      </c>
      <c r="J2378" s="101" t="n">
        <v>4009.64</v>
      </c>
      <c r="K2378" s="101" t="n">
        <v>17540.61</v>
      </c>
      <c r="L2378" s="101" t="n">
        <v>6800.32</v>
      </c>
      <c r="M2378" s="101" t="n">
        <v>-5583.218</v>
      </c>
      <c r="N2378" s="101" t="n">
        <v>-11967.82</v>
      </c>
      <c r="O2378" s="101" t="n">
        <v>4822.04</v>
      </c>
      <c r="P2378" s="101" t="n">
        <v>1547.76</v>
      </c>
      <c r="Q2378" s="101" t="n">
        <v>-15542.9</v>
      </c>
      <c r="R2378" s="101"/>
      <c r="S2378" s="101"/>
      <c r="T2378" s="101"/>
      <c r="U2378" s="101"/>
      <c r="V2378" s="101"/>
      <c r="W2378" s="101"/>
      <c r="X2378" s="101"/>
      <c r="Y2378" s="101"/>
      <c r="Z2378" s="101"/>
      <c r="AA2378" s="101"/>
    </row>
    <row r="2379" customFormat="false" ht="15.75" hidden="false" customHeight="true" outlineLevel="0" collapsed="false">
      <c r="A2379" s="101"/>
      <c r="B2379" s="101" t="n">
        <v>25</v>
      </c>
      <c r="C2379" s="101" t="n">
        <v>104</v>
      </c>
      <c r="D2379" s="101" t="n">
        <v>79</v>
      </c>
      <c r="E2379" s="101" t="n">
        <v>183</v>
      </c>
      <c r="F2379" s="101" t="s">
        <v>300</v>
      </c>
      <c r="G2379" s="101" t="str">
        <f aca="false">E2379&amp;""&amp;F2379</f>
        <v>183Au</v>
      </c>
      <c r="H2379" s="101" t="n">
        <v>-30189.129</v>
      </c>
      <c r="I2379" s="101" t="n">
        <v>9959.68</v>
      </c>
      <c r="J2379" s="101" t="n">
        <v>1309.89</v>
      </c>
      <c r="K2379" s="101" t="n">
        <v>18460.58</v>
      </c>
      <c r="L2379" s="101" t="n">
        <v>5295.44</v>
      </c>
      <c r="M2379" s="101" t="n">
        <v>-6384.599</v>
      </c>
      <c r="N2379" s="101" t="n">
        <v>-13601.87</v>
      </c>
      <c r="O2379" s="101" t="n">
        <v>5465.26</v>
      </c>
      <c r="P2379" s="101" t="n">
        <v>1573.58</v>
      </c>
      <c r="Q2379" s="101" t="n">
        <v>-14683.73</v>
      </c>
      <c r="R2379" s="101"/>
      <c r="S2379" s="101"/>
      <c r="T2379" s="101"/>
      <c r="U2379" s="101"/>
      <c r="V2379" s="101"/>
      <c r="W2379" s="101"/>
      <c r="X2379" s="101"/>
      <c r="Y2379" s="101"/>
      <c r="Z2379" s="101"/>
      <c r="AA2379" s="101"/>
    </row>
    <row r="2380" customFormat="false" ht="15.75" hidden="false" customHeight="true" outlineLevel="0" collapsed="false">
      <c r="A2380" s="101"/>
      <c r="B2380" s="101" t="n">
        <v>23</v>
      </c>
      <c r="C2380" s="101" t="n">
        <v>103</v>
      </c>
      <c r="D2380" s="101" t="n">
        <v>80</v>
      </c>
      <c r="E2380" s="101" t="n">
        <v>183</v>
      </c>
      <c r="F2380" s="101" t="s">
        <v>301</v>
      </c>
      <c r="G2380" s="101" t="str">
        <f aca="false">E2380&amp;""&amp;F2380</f>
        <v>183Hg</v>
      </c>
      <c r="H2380" s="101" t="n">
        <v>-23804.531</v>
      </c>
      <c r="I2380" s="101" t="n">
        <v>8299.13</v>
      </c>
      <c r="J2380" s="101" t="n">
        <v>2792.73</v>
      </c>
      <c r="K2380" s="101" t="n">
        <v>19286.04</v>
      </c>
      <c r="L2380" s="101" t="n">
        <v>4008.1</v>
      </c>
      <c r="M2380" s="101" t="n">
        <v>-7217.268</v>
      </c>
      <c r="N2380" s="101" t="n">
        <v>-16233.44</v>
      </c>
      <c r="O2380" s="101" t="n">
        <v>6038.48</v>
      </c>
      <c r="P2380" s="101" t="n">
        <v>5074.71</v>
      </c>
      <c r="Q2380" s="101" t="n">
        <v>-18567.74</v>
      </c>
      <c r="R2380" s="101"/>
      <c r="S2380" s="101"/>
      <c r="T2380" s="101"/>
      <c r="U2380" s="101"/>
      <c r="V2380" s="101"/>
      <c r="W2380" s="101"/>
      <c r="X2380" s="101"/>
      <c r="Y2380" s="101"/>
      <c r="Z2380" s="101"/>
      <c r="AA2380" s="101"/>
    </row>
    <row r="2381" customFormat="false" ht="15.75" hidden="false" customHeight="true" outlineLevel="0" collapsed="false">
      <c r="A2381" s="101"/>
      <c r="B2381" s="101" t="n">
        <v>21</v>
      </c>
      <c r="C2381" s="101" t="n">
        <v>102</v>
      </c>
      <c r="D2381" s="101" t="n">
        <v>81</v>
      </c>
      <c r="E2381" s="101" t="n">
        <v>183</v>
      </c>
      <c r="F2381" s="101" t="s">
        <v>302</v>
      </c>
      <c r="G2381" s="101" t="str">
        <f aca="false">E2381&amp;""&amp;F2381</f>
        <v>183Tl</v>
      </c>
      <c r="H2381" s="101" t="n">
        <v>-16587.263</v>
      </c>
      <c r="I2381" s="101" t="n">
        <v>11350.47</v>
      </c>
      <c r="J2381" s="101" t="n">
        <v>299.52</v>
      </c>
      <c r="K2381" s="101" t="n">
        <v>19931.15</v>
      </c>
      <c r="L2381" s="101" t="n">
        <v>3294.02</v>
      </c>
      <c r="M2381" s="101" t="n">
        <v>-9016.171</v>
      </c>
      <c r="N2381" s="101"/>
      <c r="O2381" s="101" t="n">
        <v>5976.4</v>
      </c>
      <c r="P2381" s="101" t="n">
        <v>4424.53</v>
      </c>
      <c r="Q2381" s="101" t="n">
        <v>-17833.03</v>
      </c>
      <c r="R2381" s="101"/>
      <c r="S2381" s="101"/>
      <c r="T2381" s="101"/>
      <c r="U2381" s="101"/>
      <c r="V2381" s="101"/>
      <c r="W2381" s="101"/>
      <c r="X2381" s="101"/>
      <c r="Y2381" s="101"/>
      <c r="Z2381" s="101"/>
      <c r="AA2381" s="101"/>
    </row>
    <row r="2382" customFormat="false" ht="15.75" hidden="false" customHeight="true" outlineLevel="0" collapsed="false">
      <c r="A2382" s="101"/>
      <c r="B2382" s="101" t="n">
        <v>19</v>
      </c>
      <c r="C2382" s="101" t="n">
        <v>101</v>
      </c>
      <c r="D2382" s="101" t="n">
        <v>82</v>
      </c>
      <c r="E2382" s="101" t="n">
        <v>183</v>
      </c>
      <c r="F2382" s="101" t="s">
        <v>303</v>
      </c>
      <c r="G2382" s="101" t="str">
        <f aca="false">E2382&amp;""&amp;F2382</f>
        <v>183Pb</v>
      </c>
      <c r="H2382" s="101" t="n">
        <v>-7571.092</v>
      </c>
      <c r="I2382" s="101" t="n">
        <v>8816.86</v>
      </c>
      <c r="J2382" s="101" t="n">
        <v>1551.96</v>
      </c>
      <c r="K2382" s="101" t="n">
        <v>20596.31</v>
      </c>
      <c r="L2382" s="101" t="n">
        <v>1487.91</v>
      </c>
      <c r="M2382" s="101"/>
      <c r="N2382" s="101"/>
      <c r="O2382" s="101" t="n">
        <v>6928</v>
      </c>
      <c r="P2382" s="101" t="n">
        <v>8716.65</v>
      </c>
      <c r="Q2382" s="101"/>
      <c r="R2382" s="101"/>
      <c r="S2382" s="101"/>
      <c r="T2382" s="101"/>
      <c r="U2382" s="101"/>
      <c r="V2382" s="101"/>
      <c r="W2382" s="101"/>
      <c r="X2382" s="101"/>
      <c r="Y2382" s="101"/>
      <c r="Z2382" s="101"/>
      <c r="AA2382" s="101"/>
    </row>
    <row r="2383" customFormat="false" ht="15.75" hidden="false" customHeight="true" outlineLevel="0" collapsed="false">
      <c r="A2383" s="101"/>
      <c r="B2383" s="101" t="n">
        <v>42</v>
      </c>
      <c r="C2383" s="101" t="n">
        <v>113</v>
      </c>
      <c r="D2383" s="101" t="n">
        <v>71</v>
      </c>
      <c r="E2383" s="101" t="n">
        <v>184</v>
      </c>
      <c r="F2383" s="101" t="s">
        <v>292</v>
      </c>
      <c r="G2383" s="101" t="str">
        <f aca="false">E2383&amp;""&amp;F2383</f>
        <v>184Lu</v>
      </c>
      <c r="H2383" s="101" t="n">
        <v>-36412.01</v>
      </c>
      <c r="I2383" s="101" t="n">
        <v>4767.01</v>
      </c>
      <c r="J2383" s="101"/>
      <c r="K2383" s="101" t="n">
        <v>10675.01</v>
      </c>
      <c r="L2383" s="101"/>
      <c r="M2383" s="101" t="n">
        <v>5089.01</v>
      </c>
      <c r="N2383" s="101" t="n">
        <v>6429.01</v>
      </c>
      <c r="O2383" s="101"/>
      <c r="P2383" s="101"/>
      <c r="Q2383" s="101" t="n">
        <v>-1197.01</v>
      </c>
      <c r="R2383" s="101"/>
      <c r="S2383" s="101"/>
      <c r="T2383" s="101"/>
      <c r="U2383" s="101"/>
      <c r="V2383" s="101"/>
      <c r="W2383" s="101"/>
      <c r="X2383" s="101"/>
      <c r="Y2383" s="101"/>
      <c r="Z2383" s="101"/>
      <c r="AA2383" s="101"/>
    </row>
    <row r="2384" customFormat="false" ht="15.75" hidden="false" customHeight="true" outlineLevel="0" collapsed="false">
      <c r="A2384" s="101"/>
      <c r="B2384" s="101" t="n">
        <v>40</v>
      </c>
      <c r="C2384" s="101" t="n">
        <v>112</v>
      </c>
      <c r="D2384" s="101" t="n">
        <v>72</v>
      </c>
      <c r="E2384" s="101" t="n">
        <v>184</v>
      </c>
      <c r="F2384" s="101" t="s">
        <v>293</v>
      </c>
      <c r="G2384" s="101" t="str">
        <f aca="false">E2384&amp;""&amp;F2384</f>
        <v>184Hf</v>
      </c>
      <c r="H2384" s="101" t="n">
        <v>-41501.557</v>
      </c>
      <c r="I2384" s="101" t="n">
        <v>6286.76</v>
      </c>
      <c r="J2384" s="101" t="n">
        <v>9074.42</v>
      </c>
      <c r="K2384" s="101" t="n">
        <v>11592.23</v>
      </c>
      <c r="L2384" s="101"/>
      <c r="M2384" s="101" t="n">
        <v>1340</v>
      </c>
      <c r="N2384" s="101" t="n">
        <v>4206</v>
      </c>
      <c r="O2384" s="101" t="n">
        <v>673.01</v>
      </c>
      <c r="P2384" s="101"/>
      <c r="Q2384" s="101" t="n">
        <v>-4276.76</v>
      </c>
      <c r="R2384" s="101"/>
      <c r="S2384" s="101"/>
      <c r="T2384" s="101"/>
      <c r="U2384" s="101"/>
      <c r="V2384" s="101"/>
      <c r="W2384" s="101"/>
      <c r="X2384" s="101"/>
      <c r="Y2384" s="101"/>
      <c r="Z2384" s="101"/>
      <c r="AA2384" s="101"/>
    </row>
    <row r="2385" customFormat="false" ht="15.75" hidden="false" customHeight="true" outlineLevel="0" collapsed="false">
      <c r="A2385" s="101"/>
      <c r="B2385" s="101" t="n">
        <v>38</v>
      </c>
      <c r="C2385" s="101" t="n">
        <v>111</v>
      </c>
      <c r="D2385" s="101" t="n">
        <v>73</v>
      </c>
      <c r="E2385" s="101" t="n">
        <v>184</v>
      </c>
      <c r="F2385" s="101" t="s">
        <v>294</v>
      </c>
      <c r="G2385" s="101" t="str">
        <f aca="false">E2385&amp;""&amp;F2385</f>
        <v>184Ta</v>
      </c>
      <c r="H2385" s="101" t="n">
        <v>-42841.557</v>
      </c>
      <c r="I2385" s="101" t="n">
        <v>5616.76</v>
      </c>
      <c r="J2385" s="101" t="n">
        <v>6844.42</v>
      </c>
      <c r="K2385" s="101" t="n">
        <v>12550.94</v>
      </c>
      <c r="L2385" s="101" t="n">
        <v>15540.01</v>
      </c>
      <c r="M2385" s="101" t="n">
        <v>2866</v>
      </c>
      <c r="N2385" s="101" t="n">
        <v>1383.16</v>
      </c>
      <c r="O2385" s="101" t="n">
        <v>1412.32</v>
      </c>
      <c r="P2385" s="101" t="n">
        <v>-10414.42</v>
      </c>
      <c r="Q2385" s="101" t="n">
        <v>-4545.66</v>
      </c>
      <c r="R2385" s="101"/>
      <c r="S2385" s="101"/>
      <c r="T2385" s="101"/>
      <c r="U2385" s="101"/>
      <c r="V2385" s="101"/>
      <c r="W2385" s="101"/>
      <c r="X2385" s="101"/>
      <c r="Y2385" s="101"/>
      <c r="Z2385" s="101"/>
      <c r="AA2385" s="101"/>
    </row>
    <row r="2386" customFormat="false" ht="15.75" hidden="false" customHeight="true" outlineLevel="0" collapsed="false">
      <c r="A2386" s="101"/>
      <c r="B2386" s="101" t="n">
        <v>36</v>
      </c>
      <c r="C2386" s="101" t="n">
        <v>110</v>
      </c>
      <c r="D2386" s="101" t="n">
        <v>74</v>
      </c>
      <c r="E2386" s="101" t="n">
        <v>184</v>
      </c>
      <c r="F2386" s="101" t="s">
        <v>295</v>
      </c>
      <c r="G2386" s="101" t="str">
        <f aca="false">E2386&amp;""&amp;F2386</f>
        <v>184W</v>
      </c>
      <c r="H2386" s="101" t="n">
        <v>-45707.557</v>
      </c>
      <c r="I2386" s="101" t="n">
        <v>7411.66</v>
      </c>
      <c r="J2386" s="101" t="n">
        <v>7700.42</v>
      </c>
      <c r="K2386" s="101" t="n">
        <v>13602.48</v>
      </c>
      <c r="L2386" s="101" t="n">
        <v>14233.54</v>
      </c>
      <c r="M2386" s="101" t="n">
        <v>-1482.839</v>
      </c>
      <c r="N2386" s="101" t="n">
        <v>-1450.91</v>
      </c>
      <c r="O2386" s="101" t="n">
        <v>1649.32</v>
      </c>
      <c r="P2386" s="101" t="n">
        <v>-9710.42</v>
      </c>
      <c r="Q2386" s="101" t="n">
        <v>-7967.66</v>
      </c>
      <c r="R2386" s="101"/>
      <c r="S2386" s="101"/>
      <c r="T2386" s="101"/>
      <c r="U2386" s="101"/>
      <c r="V2386" s="101"/>
      <c r="W2386" s="101"/>
      <c r="X2386" s="101"/>
      <c r="Y2386" s="101"/>
      <c r="Z2386" s="101"/>
      <c r="AA2386" s="101"/>
    </row>
    <row r="2387" customFormat="false" ht="15.75" hidden="false" customHeight="true" outlineLevel="0" collapsed="false">
      <c r="A2387" s="101"/>
      <c r="B2387" s="101" t="n">
        <v>34</v>
      </c>
      <c r="C2387" s="101" t="n">
        <v>109</v>
      </c>
      <c r="D2387" s="101" t="n">
        <v>75</v>
      </c>
      <c r="E2387" s="101" t="n">
        <v>184</v>
      </c>
      <c r="F2387" s="101" t="s">
        <v>296</v>
      </c>
      <c r="G2387" s="101" t="str">
        <f aca="false">E2387&amp;""&amp;F2387</f>
        <v>184Re</v>
      </c>
      <c r="H2387" s="101" t="n">
        <v>-44224.718</v>
      </c>
      <c r="I2387" s="101" t="n">
        <v>6484.82</v>
      </c>
      <c r="J2387" s="101" t="n">
        <v>5146.48</v>
      </c>
      <c r="K2387" s="101" t="n">
        <v>14919.64</v>
      </c>
      <c r="L2387" s="101" t="n">
        <v>12369.41</v>
      </c>
      <c r="M2387" s="101" t="n">
        <v>31.925</v>
      </c>
      <c r="N2387" s="101" t="n">
        <v>-4613.87</v>
      </c>
      <c r="O2387" s="101" t="n">
        <v>2286.56</v>
      </c>
      <c r="P2387" s="101" t="n">
        <v>-6217.58</v>
      </c>
      <c r="Q2387" s="101" t="n">
        <v>-8631.99</v>
      </c>
      <c r="R2387" s="101"/>
      <c r="S2387" s="101"/>
      <c r="T2387" s="101"/>
      <c r="U2387" s="101"/>
      <c r="V2387" s="101"/>
      <c r="W2387" s="101"/>
      <c r="X2387" s="101"/>
      <c r="Y2387" s="101"/>
      <c r="Z2387" s="101"/>
      <c r="AA2387" s="101"/>
    </row>
    <row r="2388" customFormat="false" ht="15.75" hidden="false" customHeight="true" outlineLevel="0" collapsed="false">
      <c r="A2388" s="101"/>
      <c r="B2388" s="101" t="n">
        <v>32</v>
      </c>
      <c r="C2388" s="101" t="n">
        <v>108</v>
      </c>
      <c r="D2388" s="101" t="n">
        <v>76</v>
      </c>
      <c r="E2388" s="101" t="n">
        <v>184</v>
      </c>
      <c r="F2388" s="101" t="s">
        <v>297</v>
      </c>
      <c r="G2388" s="101" t="str">
        <f aca="false">E2388&amp;""&amp;F2388</f>
        <v>184Os</v>
      </c>
      <c r="H2388" s="101" t="n">
        <v>-44256.643</v>
      </c>
      <c r="I2388" s="101" t="n">
        <v>8663.92</v>
      </c>
      <c r="J2388" s="101" t="n">
        <v>5734.4</v>
      </c>
      <c r="K2388" s="101" t="n">
        <v>15790.2</v>
      </c>
      <c r="L2388" s="101" t="n">
        <v>10586.87</v>
      </c>
      <c r="M2388" s="101" t="n">
        <v>-4645.792</v>
      </c>
      <c r="N2388" s="101" t="n">
        <v>-6917.81</v>
      </c>
      <c r="O2388" s="101" t="n">
        <v>2957.01</v>
      </c>
      <c r="P2388" s="101" t="n">
        <v>-5178.4</v>
      </c>
      <c r="Q2388" s="101" t="n">
        <v>-12124.65</v>
      </c>
      <c r="R2388" s="101"/>
      <c r="S2388" s="101"/>
      <c r="T2388" s="101"/>
      <c r="U2388" s="101"/>
      <c r="V2388" s="101"/>
      <c r="W2388" s="101"/>
      <c r="X2388" s="101"/>
      <c r="Y2388" s="101"/>
      <c r="Z2388" s="101"/>
      <c r="AA2388" s="101"/>
    </row>
    <row r="2389" customFormat="false" ht="15.75" hidden="false" customHeight="true" outlineLevel="0" collapsed="false">
      <c r="A2389" s="101"/>
      <c r="B2389" s="101" t="n">
        <v>30</v>
      </c>
      <c r="C2389" s="101" t="n">
        <v>107</v>
      </c>
      <c r="D2389" s="101" t="n">
        <v>77</v>
      </c>
      <c r="E2389" s="101" t="n">
        <v>184</v>
      </c>
      <c r="F2389" s="101" t="s">
        <v>298</v>
      </c>
      <c r="G2389" s="101" t="str">
        <f aca="false">E2389&amp;""&amp;F2389</f>
        <v>184Ir</v>
      </c>
      <c r="H2389" s="101" t="n">
        <v>-39610.851</v>
      </c>
      <c r="I2389" s="101" t="n">
        <v>7478.86</v>
      </c>
      <c r="J2389" s="101" t="n">
        <v>3235.78</v>
      </c>
      <c r="K2389" s="101" t="n">
        <v>16701.81</v>
      </c>
      <c r="L2389" s="101" t="n">
        <v>8741.08</v>
      </c>
      <c r="M2389" s="101" t="n">
        <v>-2272.019</v>
      </c>
      <c r="N2389" s="101" t="n">
        <v>-9292.14</v>
      </c>
      <c r="O2389" s="101" t="n">
        <v>3801.59</v>
      </c>
      <c r="P2389" s="101" t="n">
        <v>-1088.61</v>
      </c>
      <c r="Q2389" s="101" t="n">
        <v>-11909.82</v>
      </c>
      <c r="R2389" s="101"/>
      <c r="S2389" s="101"/>
      <c r="T2389" s="101"/>
      <c r="U2389" s="101"/>
      <c r="V2389" s="101"/>
      <c r="W2389" s="101"/>
      <c r="X2389" s="101"/>
      <c r="Y2389" s="101"/>
      <c r="Z2389" s="101"/>
      <c r="AA2389" s="101"/>
    </row>
    <row r="2390" customFormat="false" ht="15.75" hidden="false" customHeight="true" outlineLevel="0" collapsed="false">
      <c r="A2390" s="101"/>
      <c r="B2390" s="101" t="n">
        <v>28</v>
      </c>
      <c r="C2390" s="101" t="n">
        <v>106</v>
      </c>
      <c r="D2390" s="101" t="n">
        <v>78</v>
      </c>
      <c r="E2390" s="101" t="n">
        <v>184</v>
      </c>
      <c r="F2390" s="101" t="s">
        <v>299</v>
      </c>
      <c r="G2390" s="101" t="str">
        <f aca="false">E2390&amp;""&amp;F2390</f>
        <v>184Pt</v>
      </c>
      <c r="H2390" s="101" t="n">
        <v>-37338.832</v>
      </c>
      <c r="I2390" s="101" t="n">
        <v>9637.8</v>
      </c>
      <c r="J2390" s="101" t="n">
        <v>4424.49</v>
      </c>
      <c r="K2390" s="101" t="n">
        <v>17313.25</v>
      </c>
      <c r="L2390" s="101" t="n">
        <v>7307.7</v>
      </c>
      <c r="M2390" s="101" t="n">
        <v>-7020.122</v>
      </c>
      <c r="N2390" s="101" t="n">
        <v>-10990.15</v>
      </c>
      <c r="O2390" s="101" t="n">
        <v>4598.2</v>
      </c>
      <c r="P2390" s="101" t="n">
        <v>-963.76</v>
      </c>
      <c r="Q2390" s="101" t="n">
        <v>-15221.02</v>
      </c>
      <c r="R2390" s="101"/>
      <c r="S2390" s="101"/>
      <c r="T2390" s="101"/>
      <c r="U2390" s="101"/>
      <c r="V2390" s="101"/>
      <c r="W2390" s="101"/>
      <c r="X2390" s="101"/>
      <c r="Y2390" s="101"/>
      <c r="Z2390" s="101"/>
      <c r="AA2390" s="101"/>
    </row>
    <row r="2391" customFormat="false" ht="15.75" hidden="false" customHeight="true" outlineLevel="0" collapsed="false">
      <c r="A2391" s="101"/>
      <c r="B2391" s="101" t="n">
        <v>26</v>
      </c>
      <c r="C2391" s="101" t="n">
        <v>105</v>
      </c>
      <c r="D2391" s="101" t="n">
        <v>79</v>
      </c>
      <c r="E2391" s="101" t="n">
        <v>184</v>
      </c>
      <c r="F2391" s="101" t="s">
        <v>300</v>
      </c>
      <c r="G2391" s="101" t="str">
        <f aca="false">E2391&amp;""&amp;F2391</f>
        <v>184Au</v>
      </c>
      <c r="H2391" s="101" t="n">
        <v>-30318.71</v>
      </c>
      <c r="I2391" s="101" t="n">
        <v>8200.9</v>
      </c>
      <c r="J2391" s="101" t="n">
        <v>1835.33</v>
      </c>
      <c r="K2391" s="101" t="n">
        <v>18160.58</v>
      </c>
      <c r="L2391" s="101" t="n">
        <v>5844.97</v>
      </c>
      <c r="M2391" s="101" t="n">
        <v>-3970.032</v>
      </c>
      <c r="N2391" s="101" t="n">
        <v>-13445.49</v>
      </c>
      <c r="O2391" s="101" t="n">
        <v>5233.9</v>
      </c>
      <c r="P2391" s="101" t="n">
        <v>2595.63</v>
      </c>
      <c r="Q2391" s="101" t="n">
        <v>-14585.5</v>
      </c>
      <c r="R2391" s="101"/>
      <c r="S2391" s="101"/>
      <c r="T2391" s="101"/>
      <c r="U2391" s="101"/>
      <c r="V2391" s="101"/>
      <c r="W2391" s="101"/>
      <c r="X2391" s="101"/>
      <c r="Y2391" s="101"/>
      <c r="Z2391" s="101"/>
      <c r="AA2391" s="101"/>
    </row>
    <row r="2392" customFormat="false" ht="15.75" hidden="false" customHeight="true" outlineLevel="0" collapsed="false">
      <c r="A2392" s="101"/>
      <c r="B2392" s="101" t="n">
        <v>24</v>
      </c>
      <c r="C2392" s="101" t="n">
        <v>104</v>
      </c>
      <c r="D2392" s="101" t="n">
        <v>80</v>
      </c>
      <c r="E2392" s="101" t="n">
        <v>184</v>
      </c>
      <c r="F2392" s="101" t="s">
        <v>301</v>
      </c>
      <c r="G2392" s="101" t="str">
        <f aca="false">E2392&amp;""&amp;F2392</f>
        <v>184Hg</v>
      </c>
      <c r="H2392" s="101" t="n">
        <v>-26348.678</v>
      </c>
      <c r="I2392" s="101" t="n">
        <v>10615.46</v>
      </c>
      <c r="J2392" s="101" t="n">
        <v>3448.52</v>
      </c>
      <c r="K2392" s="101" t="n">
        <v>18914.6</v>
      </c>
      <c r="L2392" s="101" t="n">
        <v>4758.41</v>
      </c>
      <c r="M2392" s="101" t="n">
        <v>-9475.458</v>
      </c>
      <c r="N2392" s="101" t="n">
        <v>-15297.16</v>
      </c>
      <c r="O2392" s="101" t="n">
        <v>5661.92</v>
      </c>
      <c r="P2392" s="101" t="n">
        <v>2134.7</v>
      </c>
      <c r="Q2392" s="101" t="n">
        <v>-17832.73</v>
      </c>
      <c r="R2392" s="101"/>
      <c r="S2392" s="101"/>
      <c r="T2392" s="101"/>
      <c r="U2392" s="101"/>
      <c r="V2392" s="101"/>
      <c r="W2392" s="101"/>
      <c r="X2392" s="101"/>
      <c r="Y2392" s="101"/>
      <c r="Z2392" s="101"/>
      <c r="AA2392" s="101"/>
    </row>
    <row r="2393" customFormat="false" ht="15.75" hidden="false" customHeight="true" outlineLevel="0" collapsed="false">
      <c r="A2393" s="101"/>
      <c r="B2393" s="101" t="n">
        <v>22</v>
      </c>
      <c r="C2393" s="101" t="n">
        <v>103</v>
      </c>
      <c r="D2393" s="101" t="n">
        <v>81</v>
      </c>
      <c r="E2393" s="101" t="n">
        <v>184</v>
      </c>
      <c r="F2393" s="101" t="s">
        <v>302</v>
      </c>
      <c r="G2393" s="101" t="str">
        <f aca="false">E2393&amp;""&amp;F2393</f>
        <v>184Tl</v>
      </c>
      <c r="H2393" s="101" t="n">
        <v>-16873.221</v>
      </c>
      <c r="I2393" s="101" t="n">
        <v>8357.27</v>
      </c>
      <c r="J2393" s="101" t="n">
        <v>357.66</v>
      </c>
      <c r="K2393" s="101" t="n">
        <v>19707.75</v>
      </c>
      <c r="L2393" s="101" t="n">
        <v>3150.39</v>
      </c>
      <c r="M2393" s="101" t="n">
        <v>-5821.698</v>
      </c>
      <c r="N2393" s="101" t="n">
        <v>-18060.65</v>
      </c>
      <c r="O2393" s="101" t="n">
        <v>6296.15</v>
      </c>
      <c r="P2393" s="101" t="n">
        <v>6026.94</v>
      </c>
      <c r="Q2393" s="101" t="n">
        <v>-17373.45</v>
      </c>
      <c r="R2393" s="101"/>
      <c r="S2393" s="101"/>
      <c r="T2393" s="101"/>
      <c r="U2393" s="101"/>
      <c r="V2393" s="101"/>
      <c r="W2393" s="101"/>
      <c r="X2393" s="101"/>
      <c r="Y2393" s="101"/>
      <c r="Z2393" s="101"/>
      <c r="AA2393" s="101"/>
    </row>
    <row r="2394" customFormat="false" ht="15.75" hidden="false" customHeight="true" outlineLevel="0" collapsed="false">
      <c r="A2394" s="101"/>
      <c r="B2394" s="101" t="n">
        <v>20</v>
      </c>
      <c r="C2394" s="101" t="n">
        <v>102</v>
      </c>
      <c r="D2394" s="101" t="n">
        <v>82</v>
      </c>
      <c r="E2394" s="101" t="n">
        <v>184</v>
      </c>
      <c r="F2394" s="101" t="s">
        <v>303</v>
      </c>
      <c r="G2394" s="101" t="str">
        <f aca="false">E2394&amp;""&amp;F2394</f>
        <v>184Pb</v>
      </c>
      <c r="H2394" s="101" t="n">
        <v>-11051.523</v>
      </c>
      <c r="I2394" s="101" t="n">
        <v>11551.75</v>
      </c>
      <c r="J2394" s="101" t="n">
        <v>1753.23</v>
      </c>
      <c r="K2394" s="101" t="n">
        <v>20368.6</v>
      </c>
      <c r="L2394" s="101" t="n">
        <v>2052.75</v>
      </c>
      <c r="M2394" s="101" t="n">
        <v>-12238.95</v>
      </c>
      <c r="N2394" s="101"/>
      <c r="O2394" s="101" t="n">
        <v>6773.93</v>
      </c>
      <c r="P2394" s="101" t="n">
        <v>5464.04</v>
      </c>
      <c r="Q2394" s="101"/>
      <c r="R2394" s="101"/>
      <c r="S2394" s="101"/>
      <c r="T2394" s="101"/>
      <c r="U2394" s="101"/>
      <c r="V2394" s="101"/>
      <c r="W2394" s="101"/>
      <c r="X2394" s="101"/>
      <c r="Y2394" s="101"/>
      <c r="Z2394" s="101"/>
      <c r="AA2394" s="101"/>
    </row>
    <row r="2395" customFormat="false" ht="15.75" hidden="false" customHeight="true" outlineLevel="0" collapsed="false">
      <c r="A2395" s="101"/>
      <c r="B2395" s="101" t="n">
        <v>18</v>
      </c>
      <c r="C2395" s="101" t="n">
        <v>101</v>
      </c>
      <c r="D2395" s="101" t="n">
        <v>83</v>
      </c>
      <c r="E2395" s="101" t="n">
        <v>184</v>
      </c>
      <c r="F2395" s="101" t="s">
        <v>304</v>
      </c>
      <c r="G2395" s="101" t="str">
        <f aca="false">E2395&amp;""&amp;F2395</f>
        <v>184Bi</v>
      </c>
      <c r="H2395" s="101" t="n">
        <v>1187.428</v>
      </c>
      <c r="I2395" s="101"/>
      <c r="J2395" s="101" t="n">
        <v>-1469.55</v>
      </c>
      <c r="K2395" s="101"/>
      <c r="L2395" s="101" t="n">
        <v>82.41</v>
      </c>
      <c r="M2395" s="101"/>
      <c r="N2395" s="101"/>
      <c r="O2395" s="101" t="n">
        <v>8024.8</v>
      </c>
      <c r="P2395" s="101" t="n">
        <v>10485.72</v>
      </c>
      <c r="Q2395" s="101"/>
      <c r="R2395" s="101"/>
      <c r="S2395" s="101"/>
      <c r="T2395" s="101"/>
      <c r="U2395" s="101"/>
      <c r="V2395" s="101"/>
      <c r="W2395" s="101"/>
      <c r="X2395" s="101"/>
      <c r="Y2395" s="101"/>
      <c r="Z2395" s="101"/>
      <c r="AA2395" s="101"/>
    </row>
    <row r="2396" customFormat="false" ht="15.75" hidden="false" customHeight="true" outlineLevel="0" collapsed="false">
      <c r="A2396" s="101"/>
      <c r="B2396" s="101" t="n">
        <v>43</v>
      </c>
      <c r="C2396" s="101" t="n">
        <v>114</v>
      </c>
      <c r="D2396" s="101" t="n">
        <v>71</v>
      </c>
      <c r="E2396" s="101" t="n">
        <v>185</v>
      </c>
      <c r="F2396" s="101" t="s">
        <v>292</v>
      </c>
      <c r="G2396" s="101" t="str">
        <f aca="false">E2396&amp;""&amp;F2396</f>
        <v>185Lu</v>
      </c>
      <c r="H2396" s="101" t="n">
        <v>-33888.01</v>
      </c>
      <c r="I2396" s="101" t="n">
        <v>5547.01</v>
      </c>
      <c r="J2396" s="101"/>
      <c r="K2396" s="101" t="n">
        <v>10314.01</v>
      </c>
      <c r="L2396" s="101"/>
      <c r="M2396" s="101" t="n">
        <v>4432.01</v>
      </c>
      <c r="N2396" s="101" t="n">
        <v>7509.01</v>
      </c>
      <c r="O2396" s="101"/>
      <c r="P2396" s="101"/>
      <c r="Q2396" s="101" t="n">
        <v>-458.01</v>
      </c>
      <c r="R2396" s="101"/>
      <c r="S2396" s="101"/>
      <c r="T2396" s="101"/>
      <c r="U2396" s="101"/>
      <c r="V2396" s="101"/>
      <c r="W2396" s="101"/>
      <c r="X2396" s="101"/>
      <c r="Y2396" s="101"/>
      <c r="Z2396" s="101"/>
      <c r="AA2396" s="101"/>
    </row>
    <row r="2397" customFormat="false" ht="15.75" hidden="false" customHeight="true" outlineLevel="0" collapsed="false">
      <c r="A2397" s="101"/>
      <c r="B2397" s="101" t="n">
        <v>41</v>
      </c>
      <c r="C2397" s="101" t="n">
        <v>113</v>
      </c>
      <c r="D2397" s="101" t="n">
        <v>72</v>
      </c>
      <c r="E2397" s="101" t="n">
        <v>185</v>
      </c>
      <c r="F2397" s="101" t="s">
        <v>293</v>
      </c>
      <c r="G2397" s="101" t="str">
        <f aca="false">E2397&amp;""&amp;F2397</f>
        <v>185Hf</v>
      </c>
      <c r="H2397" s="101" t="n">
        <v>-38319.8</v>
      </c>
      <c r="I2397" s="101" t="n">
        <v>4889.56</v>
      </c>
      <c r="J2397" s="101" t="n">
        <v>9197.01</v>
      </c>
      <c r="K2397" s="101" t="n">
        <v>11176.32</v>
      </c>
      <c r="L2397" s="101"/>
      <c r="M2397" s="101" t="n">
        <v>3076.646</v>
      </c>
      <c r="N2397" s="101" t="n">
        <v>5070.15</v>
      </c>
      <c r="O2397" s="101" t="n">
        <v>343.01</v>
      </c>
      <c r="P2397" s="101"/>
      <c r="Q2397" s="101" t="n">
        <v>-3549.56</v>
      </c>
      <c r="R2397" s="101"/>
      <c r="S2397" s="101"/>
      <c r="T2397" s="101"/>
      <c r="U2397" s="101"/>
      <c r="V2397" s="101"/>
      <c r="W2397" s="101"/>
      <c r="X2397" s="101"/>
      <c r="Y2397" s="101"/>
      <c r="Z2397" s="101"/>
      <c r="AA2397" s="101"/>
    </row>
    <row r="2398" customFormat="false" ht="15.75" hidden="false" customHeight="true" outlineLevel="0" collapsed="false">
      <c r="A2398" s="101"/>
      <c r="B2398" s="101" t="n">
        <v>39</v>
      </c>
      <c r="C2398" s="101" t="n">
        <v>112</v>
      </c>
      <c r="D2398" s="101" t="n">
        <v>73</v>
      </c>
      <c r="E2398" s="101" t="n">
        <v>185</v>
      </c>
      <c r="F2398" s="101" t="s">
        <v>294</v>
      </c>
      <c r="G2398" s="101" t="str">
        <f aca="false">E2398&amp;""&amp;F2398</f>
        <v>185Ta</v>
      </c>
      <c r="H2398" s="101" t="n">
        <v>-41396.446</v>
      </c>
      <c r="I2398" s="101" t="n">
        <v>6626.21</v>
      </c>
      <c r="J2398" s="101" t="n">
        <v>7183.86</v>
      </c>
      <c r="K2398" s="101" t="n">
        <v>12242.97</v>
      </c>
      <c r="L2398" s="101" t="n">
        <v>16258.28</v>
      </c>
      <c r="M2398" s="101" t="n">
        <v>1993.5</v>
      </c>
      <c r="N2398" s="101" t="n">
        <v>2426.17</v>
      </c>
      <c r="O2398" s="101" t="n">
        <v>976.05</v>
      </c>
      <c r="P2398" s="101" t="n">
        <v>-12273.01</v>
      </c>
      <c r="Q2398" s="101" t="n">
        <v>-3760.21</v>
      </c>
      <c r="R2398" s="101"/>
      <c r="S2398" s="101"/>
      <c r="T2398" s="101"/>
      <c r="U2398" s="101"/>
      <c r="V2398" s="101"/>
      <c r="W2398" s="101"/>
      <c r="X2398" s="101"/>
      <c r="Y2398" s="101"/>
      <c r="Z2398" s="101"/>
      <c r="AA2398" s="101"/>
    </row>
    <row r="2399" customFormat="false" ht="15.75" hidden="false" customHeight="true" outlineLevel="0" collapsed="false">
      <c r="A2399" s="101"/>
      <c r="B2399" s="101" t="n">
        <v>37</v>
      </c>
      <c r="C2399" s="101" t="n">
        <v>111</v>
      </c>
      <c r="D2399" s="101" t="n">
        <v>74</v>
      </c>
      <c r="E2399" s="101" t="n">
        <v>185</v>
      </c>
      <c r="F2399" s="101" t="s">
        <v>295</v>
      </c>
      <c r="G2399" s="101" t="str">
        <f aca="false">E2399&amp;""&amp;F2399</f>
        <v>185W</v>
      </c>
      <c r="H2399" s="101" t="n">
        <v>-43389.946</v>
      </c>
      <c r="I2399" s="101" t="n">
        <v>5753.71</v>
      </c>
      <c r="J2399" s="101" t="n">
        <v>7837.36</v>
      </c>
      <c r="K2399" s="101" t="n">
        <v>13165.37</v>
      </c>
      <c r="L2399" s="101" t="n">
        <v>14681.78</v>
      </c>
      <c r="M2399" s="101" t="n">
        <v>432.668</v>
      </c>
      <c r="N2399" s="101" t="n">
        <v>-580.1</v>
      </c>
      <c r="O2399" s="101" t="n">
        <v>1590.42</v>
      </c>
      <c r="P2399" s="101" t="n">
        <v>-9177.36</v>
      </c>
      <c r="Q2399" s="101" t="n">
        <v>-7236.54</v>
      </c>
      <c r="R2399" s="101"/>
      <c r="S2399" s="101"/>
      <c r="T2399" s="101"/>
      <c r="U2399" s="101"/>
      <c r="V2399" s="101"/>
      <c r="W2399" s="101"/>
      <c r="X2399" s="101"/>
      <c r="Y2399" s="101"/>
      <c r="Z2399" s="101"/>
      <c r="AA2399" s="101"/>
    </row>
    <row r="2400" customFormat="false" ht="15.75" hidden="false" customHeight="true" outlineLevel="0" collapsed="false">
      <c r="A2400" s="101"/>
      <c r="B2400" s="101" t="n">
        <v>35</v>
      </c>
      <c r="C2400" s="101" t="n">
        <v>110</v>
      </c>
      <c r="D2400" s="101" t="n">
        <v>75</v>
      </c>
      <c r="E2400" s="101" t="n">
        <v>185</v>
      </c>
      <c r="F2400" s="101" t="s">
        <v>296</v>
      </c>
      <c r="G2400" s="101" t="str">
        <f aca="false">E2400&amp;""&amp;F2400</f>
        <v>185Re</v>
      </c>
      <c r="H2400" s="101" t="n">
        <v>-43822.614</v>
      </c>
      <c r="I2400" s="101" t="n">
        <v>7669.21</v>
      </c>
      <c r="J2400" s="101" t="n">
        <v>5404.03</v>
      </c>
      <c r="K2400" s="101" t="n">
        <v>14154.04</v>
      </c>
      <c r="L2400" s="101" t="n">
        <v>13104.44</v>
      </c>
      <c r="M2400" s="101" t="n">
        <v>-1012.771</v>
      </c>
      <c r="N2400" s="101" t="n">
        <v>-3487.06</v>
      </c>
      <c r="O2400" s="101" t="n">
        <v>2194.1</v>
      </c>
      <c r="P2400" s="101" t="n">
        <v>-8270.03</v>
      </c>
      <c r="Q2400" s="101" t="n">
        <v>-7637.29</v>
      </c>
      <c r="R2400" s="101"/>
      <c r="S2400" s="101"/>
      <c r="T2400" s="101"/>
      <c r="U2400" s="101"/>
      <c r="V2400" s="101"/>
      <c r="W2400" s="101"/>
      <c r="X2400" s="101"/>
      <c r="Y2400" s="101"/>
      <c r="Z2400" s="101"/>
      <c r="AA2400" s="101"/>
    </row>
    <row r="2401" customFormat="false" ht="15.75" hidden="false" customHeight="true" outlineLevel="0" collapsed="false">
      <c r="A2401" s="101"/>
      <c r="B2401" s="101" t="n">
        <v>33</v>
      </c>
      <c r="C2401" s="101" t="n">
        <v>109</v>
      </c>
      <c r="D2401" s="101" t="n">
        <v>76</v>
      </c>
      <c r="E2401" s="101" t="n">
        <v>185</v>
      </c>
      <c r="F2401" s="101" t="s">
        <v>297</v>
      </c>
      <c r="G2401" s="101" t="str">
        <f aca="false">E2401&amp;""&amp;F2401</f>
        <v>185Os</v>
      </c>
      <c r="H2401" s="101" t="n">
        <v>-42809.843</v>
      </c>
      <c r="I2401" s="101" t="n">
        <v>6624.52</v>
      </c>
      <c r="J2401" s="101" t="n">
        <v>5874.09</v>
      </c>
      <c r="K2401" s="101" t="n">
        <v>15288.43</v>
      </c>
      <c r="L2401" s="101" t="n">
        <v>11020.57</v>
      </c>
      <c r="M2401" s="101" t="n">
        <v>-2474.289</v>
      </c>
      <c r="N2401" s="101" t="n">
        <v>-6121.7</v>
      </c>
      <c r="O2401" s="101" t="n">
        <v>3018.7</v>
      </c>
      <c r="P2401" s="101" t="n">
        <v>-4391.26</v>
      </c>
      <c r="Q2401" s="101" t="n">
        <v>-11270.31</v>
      </c>
      <c r="R2401" s="101"/>
      <c r="S2401" s="101"/>
      <c r="T2401" s="101"/>
      <c r="U2401" s="101"/>
      <c r="V2401" s="101"/>
      <c r="W2401" s="101"/>
      <c r="X2401" s="101"/>
      <c r="Y2401" s="101"/>
      <c r="Z2401" s="101"/>
      <c r="AA2401" s="101"/>
    </row>
    <row r="2402" customFormat="false" ht="15.75" hidden="false" customHeight="true" outlineLevel="0" collapsed="false">
      <c r="A2402" s="101"/>
      <c r="B2402" s="101" t="n">
        <v>31</v>
      </c>
      <c r="C2402" s="101" t="n">
        <v>108</v>
      </c>
      <c r="D2402" s="101" t="n">
        <v>77</v>
      </c>
      <c r="E2402" s="101" t="n">
        <v>185</v>
      </c>
      <c r="F2402" s="101" t="s">
        <v>298</v>
      </c>
      <c r="G2402" s="101" t="str">
        <f aca="false">E2402&amp;""&amp;F2402</f>
        <v>185Ir</v>
      </c>
      <c r="H2402" s="101" t="n">
        <v>-40335.553</v>
      </c>
      <c r="I2402" s="101" t="n">
        <v>8796.02</v>
      </c>
      <c r="J2402" s="101" t="n">
        <v>3367.88</v>
      </c>
      <c r="K2402" s="101" t="n">
        <v>16274.88</v>
      </c>
      <c r="L2402" s="101" t="n">
        <v>9102.28</v>
      </c>
      <c r="M2402" s="101" t="n">
        <v>-3647.414</v>
      </c>
      <c r="N2402" s="101" t="n">
        <v>-8468.74</v>
      </c>
      <c r="O2402" s="101" t="n">
        <v>3760.51</v>
      </c>
      <c r="P2402" s="101" t="n">
        <v>-3399.81</v>
      </c>
      <c r="Q2402" s="101" t="n">
        <v>-11068.04</v>
      </c>
      <c r="R2402" s="101"/>
      <c r="S2402" s="101"/>
      <c r="T2402" s="101"/>
      <c r="U2402" s="101"/>
      <c r="V2402" s="101"/>
      <c r="W2402" s="101"/>
      <c r="X2402" s="101"/>
      <c r="Y2402" s="101"/>
      <c r="Z2402" s="101"/>
      <c r="AA2402" s="101"/>
    </row>
    <row r="2403" customFormat="false" ht="15.75" hidden="false" customHeight="true" outlineLevel="0" collapsed="false">
      <c r="A2403" s="101"/>
      <c r="B2403" s="101" t="n">
        <v>29</v>
      </c>
      <c r="C2403" s="101" t="n">
        <v>107</v>
      </c>
      <c r="D2403" s="101" t="n">
        <v>78</v>
      </c>
      <c r="E2403" s="101" t="n">
        <v>185</v>
      </c>
      <c r="F2403" s="101" t="s">
        <v>299</v>
      </c>
      <c r="G2403" s="101" t="str">
        <f aca="false">E2403&amp;""&amp;F2403</f>
        <v>185Pt</v>
      </c>
      <c r="H2403" s="101" t="n">
        <v>-36688.14</v>
      </c>
      <c r="I2403" s="101" t="n">
        <v>7420.63</v>
      </c>
      <c r="J2403" s="101" t="n">
        <v>4366.26</v>
      </c>
      <c r="K2403" s="101" t="n">
        <v>17058.43</v>
      </c>
      <c r="L2403" s="101" t="n">
        <v>7602.04</v>
      </c>
      <c r="M2403" s="101" t="n">
        <v>-4821.329</v>
      </c>
      <c r="N2403" s="101" t="n">
        <v>-10512.59</v>
      </c>
      <c r="O2403" s="101" t="n">
        <v>4436.91</v>
      </c>
      <c r="P2403" s="101" t="n">
        <v>279.53</v>
      </c>
      <c r="Q2403" s="101" t="n">
        <v>-14440.75</v>
      </c>
      <c r="R2403" s="101"/>
      <c r="S2403" s="101"/>
      <c r="T2403" s="101"/>
      <c r="U2403" s="101"/>
      <c r="V2403" s="101"/>
      <c r="W2403" s="101"/>
      <c r="X2403" s="101"/>
      <c r="Y2403" s="101"/>
      <c r="Z2403" s="101"/>
      <c r="AA2403" s="101"/>
    </row>
    <row r="2404" customFormat="false" ht="15.75" hidden="false" customHeight="true" outlineLevel="0" collapsed="false">
      <c r="A2404" s="101"/>
      <c r="B2404" s="101" t="n">
        <v>27</v>
      </c>
      <c r="C2404" s="101" t="n">
        <v>106</v>
      </c>
      <c r="D2404" s="101" t="n">
        <v>79</v>
      </c>
      <c r="E2404" s="101" t="n">
        <v>185</v>
      </c>
      <c r="F2404" s="101" t="s">
        <v>300</v>
      </c>
      <c r="G2404" s="101" t="str">
        <f aca="false">E2404&amp;""&amp;F2404</f>
        <v>185Au</v>
      </c>
      <c r="H2404" s="101" t="n">
        <v>-31866.811</v>
      </c>
      <c r="I2404" s="101" t="n">
        <v>9619.42</v>
      </c>
      <c r="J2404" s="101" t="n">
        <v>1816.95</v>
      </c>
      <c r="K2404" s="101" t="n">
        <v>17820.32</v>
      </c>
      <c r="L2404" s="101" t="n">
        <v>6241.44</v>
      </c>
      <c r="M2404" s="101" t="n">
        <v>-5691.26</v>
      </c>
      <c r="N2404" s="101" t="n">
        <v>-12108.94</v>
      </c>
      <c r="O2404" s="101" t="n">
        <v>5179.91</v>
      </c>
      <c r="P2404" s="101" t="n">
        <v>455.07</v>
      </c>
      <c r="Q2404" s="101" t="n">
        <v>-13589.45</v>
      </c>
      <c r="R2404" s="101"/>
      <c r="S2404" s="101"/>
      <c r="T2404" s="101"/>
      <c r="U2404" s="101"/>
      <c r="V2404" s="101"/>
      <c r="W2404" s="101"/>
      <c r="X2404" s="101"/>
      <c r="Y2404" s="101"/>
      <c r="Z2404" s="101"/>
      <c r="AA2404" s="101"/>
    </row>
    <row r="2405" customFormat="false" ht="15.75" hidden="false" customHeight="true" outlineLevel="0" collapsed="false">
      <c r="A2405" s="101"/>
      <c r="B2405" s="101" t="n">
        <v>25</v>
      </c>
      <c r="C2405" s="101" t="n">
        <v>105</v>
      </c>
      <c r="D2405" s="101" t="n">
        <v>80</v>
      </c>
      <c r="E2405" s="101" t="n">
        <v>185</v>
      </c>
      <c r="F2405" s="101" t="s">
        <v>301</v>
      </c>
      <c r="G2405" s="101" t="str">
        <f aca="false">E2405&amp;""&amp;F2405</f>
        <v>185Hg</v>
      </c>
      <c r="H2405" s="101" t="n">
        <v>-26175.551</v>
      </c>
      <c r="I2405" s="101" t="n">
        <v>7898.19</v>
      </c>
      <c r="J2405" s="101" t="n">
        <v>3145.81</v>
      </c>
      <c r="K2405" s="101" t="n">
        <v>18513.65</v>
      </c>
      <c r="L2405" s="101" t="n">
        <v>4981.15</v>
      </c>
      <c r="M2405" s="101" t="n">
        <v>-6417.679</v>
      </c>
      <c r="N2405" s="101" t="n">
        <v>-14634.34</v>
      </c>
      <c r="O2405" s="101" t="n">
        <v>5773.91</v>
      </c>
      <c r="P2405" s="101" t="n">
        <v>3874.31</v>
      </c>
      <c r="Q2405" s="101" t="n">
        <v>-17373.65</v>
      </c>
      <c r="R2405" s="101"/>
      <c r="S2405" s="101"/>
      <c r="T2405" s="101"/>
      <c r="U2405" s="101"/>
      <c r="V2405" s="101"/>
      <c r="W2405" s="101"/>
      <c r="X2405" s="101"/>
      <c r="Y2405" s="101"/>
      <c r="Z2405" s="101"/>
      <c r="AA2405" s="101"/>
    </row>
    <row r="2406" customFormat="false" ht="15.75" hidden="false" customHeight="true" outlineLevel="0" collapsed="false">
      <c r="A2406" s="101"/>
      <c r="B2406" s="101" t="n">
        <v>23</v>
      </c>
      <c r="C2406" s="101" t="n">
        <v>104</v>
      </c>
      <c r="D2406" s="101" t="n">
        <v>81</v>
      </c>
      <c r="E2406" s="101" t="n">
        <v>185</v>
      </c>
      <c r="F2406" s="101" t="s">
        <v>302</v>
      </c>
      <c r="G2406" s="101" t="str">
        <f aca="false">E2406&amp;""&amp;F2406</f>
        <v>185Tl</v>
      </c>
      <c r="H2406" s="101" t="n">
        <v>-19757.872</v>
      </c>
      <c r="I2406" s="101" t="n">
        <v>10955.97</v>
      </c>
      <c r="J2406" s="101" t="n">
        <v>698.16</v>
      </c>
      <c r="K2406" s="101" t="n">
        <v>19313.24</v>
      </c>
      <c r="L2406" s="101" t="n">
        <v>4146.68</v>
      </c>
      <c r="M2406" s="101" t="n">
        <v>-8216.665</v>
      </c>
      <c r="N2406" s="101" t="n">
        <v>-17522.01</v>
      </c>
      <c r="O2406" s="101" t="n">
        <v>5688.4</v>
      </c>
      <c r="P2406" s="101" t="n">
        <v>3271.87</v>
      </c>
      <c r="Q2406" s="101" t="n">
        <v>-16777.67</v>
      </c>
      <c r="R2406" s="101"/>
      <c r="S2406" s="101"/>
      <c r="T2406" s="101"/>
      <c r="U2406" s="101"/>
      <c r="V2406" s="101"/>
      <c r="W2406" s="101"/>
      <c r="X2406" s="101"/>
      <c r="Y2406" s="101"/>
      <c r="Z2406" s="101"/>
      <c r="AA2406" s="101"/>
    </row>
    <row r="2407" customFormat="false" ht="15.75" hidden="false" customHeight="true" outlineLevel="0" collapsed="false">
      <c r="A2407" s="101"/>
      <c r="B2407" s="101" t="n">
        <v>21</v>
      </c>
      <c r="C2407" s="101" t="n">
        <v>103</v>
      </c>
      <c r="D2407" s="101" t="n">
        <v>82</v>
      </c>
      <c r="E2407" s="101" t="n">
        <v>185</v>
      </c>
      <c r="F2407" s="101" t="s">
        <v>303</v>
      </c>
      <c r="G2407" s="101" t="str">
        <f aca="false">E2407&amp;""&amp;F2407</f>
        <v>185Pb</v>
      </c>
      <c r="H2407" s="101" t="n">
        <v>-11541.207</v>
      </c>
      <c r="I2407" s="101" t="n">
        <v>8561</v>
      </c>
      <c r="J2407" s="101" t="n">
        <v>1956.96</v>
      </c>
      <c r="K2407" s="101" t="n">
        <v>20112.75</v>
      </c>
      <c r="L2407" s="101" t="n">
        <v>2314.62</v>
      </c>
      <c r="M2407" s="101" t="n">
        <v>-9305.01</v>
      </c>
      <c r="N2407" s="101"/>
      <c r="O2407" s="101" t="n">
        <v>6695</v>
      </c>
      <c r="P2407" s="101" t="n">
        <v>7518.5</v>
      </c>
      <c r="Q2407" s="101" t="n">
        <v>-20799.95</v>
      </c>
      <c r="R2407" s="101"/>
      <c r="S2407" s="101"/>
      <c r="T2407" s="101"/>
      <c r="U2407" s="101"/>
      <c r="V2407" s="101"/>
      <c r="W2407" s="101"/>
      <c r="X2407" s="101"/>
      <c r="Y2407" s="101"/>
      <c r="Z2407" s="101"/>
      <c r="AA2407" s="101"/>
    </row>
    <row r="2408" customFormat="false" ht="15.75" hidden="false" customHeight="true" outlineLevel="0" collapsed="false">
      <c r="A2408" s="101"/>
      <c r="B2408" s="101" t="n">
        <v>19</v>
      </c>
      <c r="C2408" s="101" t="n">
        <v>102</v>
      </c>
      <c r="D2408" s="101" t="n">
        <v>83</v>
      </c>
      <c r="E2408" s="101" t="n">
        <v>185</v>
      </c>
      <c r="F2408" s="101" t="s">
        <v>304</v>
      </c>
      <c r="G2408" s="101" t="str">
        <f aca="false">E2408&amp;""&amp;F2408</f>
        <v>185Bi</v>
      </c>
      <c r="H2408" s="101" t="n">
        <v>-2236.01</v>
      </c>
      <c r="I2408" s="101" t="n">
        <v>11495.01</v>
      </c>
      <c r="J2408" s="101" t="n">
        <v>-1527.01</v>
      </c>
      <c r="K2408" s="101"/>
      <c r="L2408" s="101" t="n">
        <v>227.01</v>
      </c>
      <c r="M2408" s="101"/>
      <c r="N2408" s="101"/>
      <c r="O2408" s="101" t="n">
        <v>8138.01</v>
      </c>
      <c r="P2408" s="101" t="n">
        <v>7348.01</v>
      </c>
      <c r="Q2408" s="101"/>
      <c r="R2408" s="101"/>
      <c r="S2408" s="101"/>
      <c r="T2408" s="101"/>
      <c r="U2408" s="101"/>
      <c r="V2408" s="101"/>
      <c r="W2408" s="101"/>
      <c r="X2408" s="101"/>
      <c r="Y2408" s="101"/>
      <c r="Z2408" s="101"/>
      <c r="AA2408" s="101"/>
    </row>
    <row r="2409" customFormat="false" ht="15.75" hidden="false" customHeight="true" outlineLevel="0" collapsed="false">
      <c r="A2409" s="101"/>
      <c r="B2409" s="101" t="n">
        <v>42</v>
      </c>
      <c r="C2409" s="101" t="n">
        <v>114</v>
      </c>
      <c r="D2409" s="101" t="n">
        <v>72</v>
      </c>
      <c r="E2409" s="101" t="n">
        <v>186</v>
      </c>
      <c r="F2409" s="101" t="s">
        <v>293</v>
      </c>
      <c r="G2409" s="101" t="str">
        <f aca="false">E2409&amp;""&amp;F2409</f>
        <v>186Hf</v>
      </c>
      <c r="H2409" s="101" t="n">
        <v>-36424.21</v>
      </c>
      <c r="I2409" s="101" t="n">
        <v>6175.73</v>
      </c>
      <c r="J2409" s="101" t="n">
        <v>9825.01</v>
      </c>
      <c r="K2409" s="101" t="n">
        <v>11065.29</v>
      </c>
      <c r="L2409" s="101"/>
      <c r="M2409" s="101" t="n">
        <v>2185.595</v>
      </c>
      <c r="N2409" s="101" t="n">
        <v>6086.59</v>
      </c>
      <c r="O2409" s="101"/>
      <c r="P2409" s="101"/>
      <c r="Q2409" s="101" t="n">
        <v>-3099.08</v>
      </c>
      <c r="R2409" s="101"/>
      <c r="S2409" s="101"/>
      <c r="T2409" s="101"/>
      <c r="U2409" s="101"/>
      <c r="V2409" s="101"/>
      <c r="W2409" s="101"/>
      <c r="X2409" s="101"/>
      <c r="Y2409" s="101"/>
      <c r="Z2409" s="101"/>
      <c r="AA2409" s="101"/>
    </row>
    <row r="2410" customFormat="false" ht="15.75" hidden="false" customHeight="true" outlineLevel="0" collapsed="false">
      <c r="A2410" s="101"/>
      <c r="B2410" s="101" t="n">
        <v>40</v>
      </c>
      <c r="C2410" s="101" t="n">
        <v>113</v>
      </c>
      <c r="D2410" s="101" t="n">
        <v>73</v>
      </c>
      <c r="E2410" s="101" t="n">
        <v>186</v>
      </c>
      <c r="F2410" s="101" t="s">
        <v>294</v>
      </c>
      <c r="G2410" s="101" t="str">
        <f aca="false">E2410&amp;""&amp;F2410</f>
        <v>186Ta</v>
      </c>
      <c r="H2410" s="101" t="n">
        <v>-38609.805</v>
      </c>
      <c r="I2410" s="101" t="n">
        <v>5284.68</v>
      </c>
      <c r="J2410" s="101" t="n">
        <v>7578.98</v>
      </c>
      <c r="K2410" s="101" t="n">
        <v>11910.88</v>
      </c>
      <c r="L2410" s="101" t="n">
        <v>16776.01</v>
      </c>
      <c r="M2410" s="101" t="n">
        <v>3901</v>
      </c>
      <c r="N2410" s="101" t="n">
        <v>3320.84</v>
      </c>
      <c r="O2410" s="101" t="n">
        <v>845.01</v>
      </c>
      <c r="P2410" s="101" t="n">
        <v>-12011.01</v>
      </c>
      <c r="Q2410" s="101" t="n">
        <v>-3291.18</v>
      </c>
      <c r="R2410" s="101"/>
      <c r="S2410" s="101"/>
      <c r="T2410" s="101"/>
      <c r="U2410" s="101"/>
      <c r="V2410" s="101"/>
      <c r="W2410" s="101"/>
      <c r="X2410" s="101"/>
      <c r="Y2410" s="101"/>
      <c r="Z2410" s="101"/>
      <c r="AA2410" s="101"/>
    </row>
    <row r="2411" customFormat="false" ht="15.75" hidden="false" customHeight="true" outlineLevel="0" collapsed="false">
      <c r="A2411" s="101"/>
      <c r="B2411" s="101" t="n">
        <v>38</v>
      </c>
      <c r="C2411" s="101" t="n">
        <v>112</v>
      </c>
      <c r="D2411" s="101" t="n">
        <v>74</v>
      </c>
      <c r="E2411" s="101" t="n">
        <v>186</v>
      </c>
      <c r="F2411" s="101" t="s">
        <v>295</v>
      </c>
      <c r="G2411" s="101" t="str">
        <f aca="false">E2411&amp;""&amp;F2411</f>
        <v>186W</v>
      </c>
      <c r="H2411" s="101" t="n">
        <v>-42510.805</v>
      </c>
      <c r="I2411" s="101" t="n">
        <v>7192.18</v>
      </c>
      <c r="J2411" s="101" t="n">
        <v>8403.33</v>
      </c>
      <c r="K2411" s="101" t="n">
        <v>12945.88</v>
      </c>
      <c r="L2411" s="101" t="n">
        <v>15587.19</v>
      </c>
      <c r="M2411" s="101" t="n">
        <v>-580.156</v>
      </c>
      <c r="N2411" s="101" t="n">
        <v>491.57</v>
      </c>
      <c r="O2411" s="101" t="n">
        <v>1116.24</v>
      </c>
      <c r="P2411" s="101" t="n">
        <v>-11479.98</v>
      </c>
      <c r="Q2411" s="101" t="n">
        <v>-6759.51</v>
      </c>
      <c r="R2411" s="101"/>
      <c r="S2411" s="101"/>
      <c r="T2411" s="101"/>
      <c r="U2411" s="101"/>
      <c r="V2411" s="101"/>
      <c r="W2411" s="101"/>
      <c r="X2411" s="101"/>
      <c r="Y2411" s="101"/>
      <c r="Z2411" s="101"/>
      <c r="AA2411" s="101"/>
    </row>
    <row r="2412" customFormat="false" ht="15.75" hidden="false" customHeight="true" outlineLevel="0" collapsed="false">
      <c r="A2412" s="101"/>
      <c r="B2412" s="101" t="n">
        <v>36</v>
      </c>
      <c r="C2412" s="101" t="n">
        <v>111</v>
      </c>
      <c r="D2412" s="101" t="n">
        <v>75</v>
      </c>
      <c r="E2412" s="101" t="n">
        <v>186</v>
      </c>
      <c r="F2412" s="101" t="s">
        <v>296</v>
      </c>
      <c r="G2412" s="101" t="str">
        <f aca="false">E2412&amp;""&amp;F2412</f>
        <v>186Re</v>
      </c>
      <c r="H2412" s="101" t="n">
        <v>-41930.648</v>
      </c>
      <c r="I2412" s="101" t="n">
        <v>6179.35</v>
      </c>
      <c r="J2412" s="101" t="n">
        <v>5829.67</v>
      </c>
      <c r="K2412" s="101" t="n">
        <v>13848.56</v>
      </c>
      <c r="L2412" s="101" t="n">
        <v>13667.03</v>
      </c>
      <c r="M2412" s="101" t="n">
        <v>1071.731</v>
      </c>
      <c r="N2412" s="101" t="n">
        <v>-2755.88</v>
      </c>
      <c r="O2412" s="101" t="n">
        <v>2077.69</v>
      </c>
      <c r="P2412" s="101" t="n">
        <v>-7823.17</v>
      </c>
      <c r="Q2412" s="101" t="n">
        <v>-7192.12</v>
      </c>
      <c r="R2412" s="101"/>
      <c r="S2412" s="101"/>
      <c r="T2412" s="101"/>
      <c r="U2412" s="101"/>
      <c r="V2412" s="101"/>
      <c r="W2412" s="101"/>
      <c r="X2412" s="101"/>
      <c r="Y2412" s="101"/>
      <c r="Z2412" s="101"/>
      <c r="AA2412" s="101"/>
    </row>
    <row r="2413" customFormat="false" ht="15.75" hidden="false" customHeight="true" outlineLevel="0" collapsed="false">
      <c r="A2413" s="101"/>
      <c r="B2413" s="101" t="n">
        <v>34</v>
      </c>
      <c r="C2413" s="101" t="n">
        <v>110</v>
      </c>
      <c r="D2413" s="101" t="n">
        <v>76</v>
      </c>
      <c r="E2413" s="101" t="n">
        <v>186</v>
      </c>
      <c r="F2413" s="101" t="s">
        <v>297</v>
      </c>
      <c r="G2413" s="101" t="str">
        <f aca="false">E2413&amp;""&amp;F2413</f>
        <v>186Os</v>
      </c>
      <c r="H2413" s="101" t="n">
        <v>-43002.379</v>
      </c>
      <c r="I2413" s="101" t="n">
        <v>8263.85</v>
      </c>
      <c r="J2413" s="101" t="n">
        <v>6468.74</v>
      </c>
      <c r="K2413" s="101" t="n">
        <v>14888.37</v>
      </c>
      <c r="L2413" s="101" t="n">
        <v>11872.76</v>
      </c>
      <c r="M2413" s="101" t="n">
        <v>-3827.61</v>
      </c>
      <c r="N2413" s="101" t="n">
        <v>-5137.9</v>
      </c>
      <c r="O2413" s="101" t="n">
        <v>2820.42</v>
      </c>
      <c r="P2413" s="101" t="n">
        <v>-6901.4</v>
      </c>
      <c r="Q2413" s="101" t="n">
        <v>-10738.14</v>
      </c>
      <c r="R2413" s="101"/>
      <c r="S2413" s="101"/>
      <c r="T2413" s="101"/>
      <c r="U2413" s="101"/>
      <c r="V2413" s="101"/>
      <c r="W2413" s="101"/>
      <c r="X2413" s="101"/>
      <c r="Y2413" s="101"/>
      <c r="Z2413" s="101"/>
      <c r="AA2413" s="101"/>
    </row>
    <row r="2414" customFormat="false" ht="15.75" hidden="false" customHeight="true" outlineLevel="0" collapsed="false">
      <c r="A2414" s="101"/>
      <c r="B2414" s="101" t="n">
        <v>32</v>
      </c>
      <c r="C2414" s="101" t="n">
        <v>109</v>
      </c>
      <c r="D2414" s="101" t="n">
        <v>77</v>
      </c>
      <c r="E2414" s="101" t="n">
        <v>186</v>
      </c>
      <c r="F2414" s="101" t="s">
        <v>298</v>
      </c>
      <c r="G2414" s="101" t="str">
        <f aca="false">E2414&amp;""&amp;F2414</f>
        <v>186Ir</v>
      </c>
      <c r="H2414" s="101" t="n">
        <v>-39174.769</v>
      </c>
      <c r="I2414" s="101" t="n">
        <v>6910.53</v>
      </c>
      <c r="J2414" s="101" t="n">
        <v>3653.9</v>
      </c>
      <c r="K2414" s="101" t="n">
        <v>15706.55</v>
      </c>
      <c r="L2414" s="101" t="n">
        <v>9527.99</v>
      </c>
      <c r="M2414" s="101" t="n">
        <v>-1310.295</v>
      </c>
      <c r="N2414" s="101" t="n">
        <v>-7459.92</v>
      </c>
      <c r="O2414" s="101" t="n">
        <v>3848.03</v>
      </c>
      <c r="P2414" s="101" t="n">
        <v>-2641.13</v>
      </c>
      <c r="Q2414" s="101" t="n">
        <v>-10557.95</v>
      </c>
      <c r="R2414" s="101"/>
      <c r="S2414" s="101"/>
      <c r="T2414" s="101"/>
      <c r="U2414" s="101"/>
      <c r="V2414" s="101"/>
      <c r="W2414" s="101"/>
      <c r="X2414" s="101"/>
      <c r="Y2414" s="101"/>
      <c r="Z2414" s="101"/>
      <c r="AA2414" s="101"/>
    </row>
    <row r="2415" customFormat="false" ht="15.75" hidden="false" customHeight="true" outlineLevel="0" collapsed="false">
      <c r="A2415" s="101"/>
      <c r="B2415" s="101" t="n">
        <v>30</v>
      </c>
      <c r="C2415" s="101" t="n">
        <v>108</v>
      </c>
      <c r="D2415" s="101" t="n">
        <v>78</v>
      </c>
      <c r="E2415" s="101" t="n">
        <v>186</v>
      </c>
      <c r="F2415" s="101" t="s">
        <v>299</v>
      </c>
      <c r="G2415" s="101" t="str">
        <f aca="false">E2415&amp;""&amp;F2415</f>
        <v>186Pt</v>
      </c>
      <c r="H2415" s="101" t="n">
        <v>-37864.474</v>
      </c>
      <c r="I2415" s="101" t="n">
        <v>9247.65</v>
      </c>
      <c r="J2415" s="101" t="n">
        <v>4817.89</v>
      </c>
      <c r="K2415" s="101" t="n">
        <v>16668.28</v>
      </c>
      <c r="L2415" s="101" t="n">
        <v>8185.77</v>
      </c>
      <c r="M2415" s="101" t="n">
        <v>-6149.622</v>
      </c>
      <c r="N2415" s="101" t="n">
        <v>-9325.61</v>
      </c>
      <c r="O2415" s="101" t="n">
        <v>4319.68</v>
      </c>
      <c r="P2415" s="101" t="n">
        <v>-2343.6</v>
      </c>
      <c r="Q2415" s="101" t="n">
        <v>-14068.98</v>
      </c>
      <c r="R2415" s="101"/>
      <c r="S2415" s="101"/>
      <c r="T2415" s="101"/>
      <c r="U2415" s="101"/>
      <c r="V2415" s="101"/>
      <c r="W2415" s="101"/>
      <c r="X2415" s="101"/>
      <c r="Y2415" s="101"/>
      <c r="Z2415" s="101"/>
      <c r="AA2415" s="101"/>
    </row>
    <row r="2416" customFormat="false" ht="15.75" hidden="false" customHeight="true" outlineLevel="0" collapsed="false">
      <c r="A2416" s="101"/>
      <c r="B2416" s="101" t="n">
        <v>28</v>
      </c>
      <c r="C2416" s="101" t="n">
        <v>107</v>
      </c>
      <c r="D2416" s="101" t="n">
        <v>79</v>
      </c>
      <c r="E2416" s="101" t="n">
        <v>186</v>
      </c>
      <c r="F2416" s="101" t="s">
        <v>300</v>
      </c>
      <c r="G2416" s="101" t="str">
        <f aca="false">E2416&amp;""&amp;F2416</f>
        <v>186Au</v>
      </c>
      <c r="H2416" s="101" t="n">
        <v>-31714.852</v>
      </c>
      <c r="I2416" s="101" t="n">
        <v>7919.36</v>
      </c>
      <c r="J2416" s="101" t="n">
        <v>2315.68</v>
      </c>
      <c r="K2416" s="101" t="n">
        <v>17538.78</v>
      </c>
      <c r="L2416" s="101" t="n">
        <v>6681.94</v>
      </c>
      <c r="M2416" s="101" t="n">
        <v>-3175.993</v>
      </c>
      <c r="N2416" s="101" t="n">
        <v>-11828.24</v>
      </c>
      <c r="O2416" s="101" t="n">
        <v>4911.91</v>
      </c>
      <c r="P2416" s="101" t="n">
        <v>1331.73</v>
      </c>
      <c r="Q2416" s="101" t="n">
        <v>-13610.62</v>
      </c>
      <c r="R2416" s="101"/>
      <c r="S2416" s="101"/>
      <c r="T2416" s="101"/>
      <c r="U2416" s="101"/>
      <c r="V2416" s="101"/>
      <c r="W2416" s="101"/>
      <c r="X2416" s="101"/>
      <c r="Y2416" s="101"/>
      <c r="Z2416" s="101"/>
      <c r="AA2416" s="101"/>
    </row>
    <row r="2417" customFormat="false" ht="15.75" hidden="false" customHeight="true" outlineLevel="0" collapsed="false">
      <c r="A2417" s="101"/>
      <c r="B2417" s="101" t="n">
        <v>26</v>
      </c>
      <c r="C2417" s="101" t="n">
        <v>106</v>
      </c>
      <c r="D2417" s="101" t="n">
        <v>80</v>
      </c>
      <c r="E2417" s="101" t="n">
        <v>186</v>
      </c>
      <c r="F2417" s="101" t="s">
        <v>301</v>
      </c>
      <c r="G2417" s="101" t="str">
        <f aca="false">E2417&amp;""&amp;F2417</f>
        <v>186Hg</v>
      </c>
      <c r="H2417" s="101" t="n">
        <v>-28538.859</v>
      </c>
      <c r="I2417" s="101" t="n">
        <v>10434.63</v>
      </c>
      <c r="J2417" s="101" t="n">
        <v>3961.02</v>
      </c>
      <c r="K2417" s="101" t="n">
        <v>18332.82</v>
      </c>
      <c r="L2417" s="101" t="n">
        <v>5777.97</v>
      </c>
      <c r="M2417" s="101" t="n">
        <v>-8652.247</v>
      </c>
      <c r="N2417" s="101" t="n">
        <v>-13856.96</v>
      </c>
      <c r="O2417" s="101" t="n">
        <v>5204.44</v>
      </c>
      <c r="P2417" s="101" t="n">
        <v>860.31</v>
      </c>
      <c r="Q2417" s="101" t="n">
        <v>-16852.3</v>
      </c>
      <c r="R2417" s="101"/>
      <c r="S2417" s="101"/>
      <c r="T2417" s="101"/>
      <c r="U2417" s="101"/>
      <c r="V2417" s="101"/>
      <c r="W2417" s="101"/>
      <c r="X2417" s="101"/>
      <c r="Y2417" s="101"/>
      <c r="Z2417" s="101"/>
      <c r="AA2417" s="101"/>
    </row>
    <row r="2418" customFormat="false" ht="15.75" hidden="false" customHeight="true" outlineLevel="0" collapsed="false">
      <c r="A2418" s="101"/>
      <c r="B2418" s="101" t="n">
        <v>24</v>
      </c>
      <c r="C2418" s="101" t="n">
        <v>105</v>
      </c>
      <c r="D2418" s="101" t="n">
        <v>81</v>
      </c>
      <c r="E2418" s="101" t="n">
        <v>186</v>
      </c>
      <c r="F2418" s="101" t="s">
        <v>302</v>
      </c>
      <c r="G2418" s="101" t="str">
        <f aca="false">E2418&amp;""&amp;F2418</f>
        <v>186Tl</v>
      </c>
      <c r="H2418" s="101" t="n">
        <v>-19886.613</v>
      </c>
      <c r="I2418" s="101" t="n">
        <v>8200.06</v>
      </c>
      <c r="J2418" s="101" t="n">
        <v>1000.03</v>
      </c>
      <c r="K2418" s="101" t="n">
        <v>19156.03</v>
      </c>
      <c r="L2418" s="101" t="n">
        <v>4145.84</v>
      </c>
      <c r="M2418" s="101" t="n">
        <v>-5204.713</v>
      </c>
      <c r="N2418" s="101" t="n">
        <v>-16760.22</v>
      </c>
      <c r="O2418" s="101" t="n">
        <v>5989.24</v>
      </c>
      <c r="P2418" s="101" t="n">
        <v>4691.23</v>
      </c>
      <c r="Q2418" s="101" t="n">
        <v>-16416.72</v>
      </c>
      <c r="R2418" s="101"/>
      <c r="S2418" s="101"/>
      <c r="T2418" s="101"/>
      <c r="U2418" s="101"/>
      <c r="V2418" s="101"/>
      <c r="W2418" s="101"/>
      <c r="X2418" s="101"/>
      <c r="Y2418" s="101"/>
      <c r="Z2418" s="101"/>
      <c r="AA2418" s="101"/>
    </row>
    <row r="2419" customFormat="false" ht="15.75" hidden="false" customHeight="true" outlineLevel="0" collapsed="false">
      <c r="A2419" s="101"/>
      <c r="B2419" s="101" t="n">
        <v>22</v>
      </c>
      <c r="C2419" s="101" t="n">
        <v>104</v>
      </c>
      <c r="D2419" s="101" t="n">
        <v>82</v>
      </c>
      <c r="E2419" s="101" t="n">
        <v>186</v>
      </c>
      <c r="F2419" s="101" t="s">
        <v>303</v>
      </c>
      <c r="G2419" s="101" t="str">
        <f aca="false">E2419&amp;""&amp;F2419</f>
        <v>186Pb</v>
      </c>
      <c r="H2419" s="101" t="n">
        <v>-14681.9</v>
      </c>
      <c r="I2419" s="101" t="n">
        <v>11212.01</v>
      </c>
      <c r="J2419" s="101" t="n">
        <v>2213</v>
      </c>
      <c r="K2419" s="101" t="n">
        <v>19773.01</v>
      </c>
      <c r="L2419" s="101" t="n">
        <v>2911.16</v>
      </c>
      <c r="M2419" s="101" t="n">
        <v>-11555.509</v>
      </c>
      <c r="N2419" s="101" t="n">
        <v>-18774.18</v>
      </c>
      <c r="O2419" s="101" t="n">
        <v>6469.9</v>
      </c>
      <c r="P2419" s="101" t="n">
        <v>4204.68</v>
      </c>
      <c r="Q2419" s="101" t="n">
        <v>-20517.01</v>
      </c>
      <c r="R2419" s="101"/>
      <c r="S2419" s="101"/>
      <c r="T2419" s="101"/>
      <c r="U2419" s="101"/>
      <c r="V2419" s="101"/>
      <c r="W2419" s="101"/>
      <c r="X2419" s="101"/>
      <c r="Y2419" s="101"/>
      <c r="Z2419" s="101"/>
      <c r="AA2419" s="101"/>
    </row>
    <row r="2420" customFormat="false" ht="15.75" hidden="false" customHeight="true" outlineLevel="0" collapsed="false">
      <c r="A2420" s="101"/>
      <c r="B2420" s="101" t="n">
        <v>20</v>
      </c>
      <c r="C2420" s="101" t="n">
        <v>103</v>
      </c>
      <c r="D2420" s="101" t="n">
        <v>83</v>
      </c>
      <c r="E2420" s="101" t="n">
        <v>186</v>
      </c>
      <c r="F2420" s="101" t="s">
        <v>304</v>
      </c>
      <c r="G2420" s="101" t="str">
        <f aca="false">E2420&amp;""&amp;F2420</f>
        <v>186Bi</v>
      </c>
      <c r="H2420" s="101" t="n">
        <v>-3126.391</v>
      </c>
      <c r="I2420" s="101" t="n">
        <v>8962.01</v>
      </c>
      <c r="J2420" s="101" t="n">
        <v>-1125.85</v>
      </c>
      <c r="K2420" s="101" t="n">
        <v>20456.45</v>
      </c>
      <c r="L2420" s="101" t="n">
        <v>831.11</v>
      </c>
      <c r="M2420" s="101" t="n">
        <v>-7218.669</v>
      </c>
      <c r="N2420" s="101"/>
      <c r="O2420" s="101" t="n">
        <v>7756.8</v>
      </c>
      <c r="P2420" s="101" t="n">
        <v>9342.51</v>
      </c>
      <c r="Q2420" s="101"/>
      <c r="R2420" s="101"/>
      <c r="S2420" s="101"/>
      <c r="T2420" s="101"/>
      <c r="U2420" s="101"/>
      <c r="V2420" s="101"/>
      <c r="W2420" s="101"/>
      <c r="X2420" s="101"/>
      <c r="Y2420" s="101"/>
      <c r="Z2420" s="101"/>
      <c r="AA2420" s="101"/>
    </row>
    <row r="2421" customFormat="false" ht="15.75" hidden="false" customHeight="true" outlineLevel="0" collapsed="false">
      <c r="A2421" s="101"/>
      <c r="B2421" s="101" t="n">
        <v>18</v>
      </c>
      <c r="C2421" s="101" t="n">
        <v>102</v>
      </c>
      <c r="D2421" s="101" t="n">
        <v>84</v>
      </c>
      <c r="E2421" s="101" t="n">
        <v>186</v>
      </c>
      <c r="F2421" s="101" t="s">
        <v>305</v>
      </c>
      <c r="G2421" s="101" t="str">
        <f aca="false">E2421&amp;""&amp;F2421</f>
        <v>186Po</v>
      </c>
      <c r="H2421" s="101" t="n">
        <v>4092.278</v>
      </c>
      <c r="I2421" s="101"/>
      <c r="J2421" s="101" t="n">
        <v>961.01</v>
      </c>
      <c r="K2421" s="101"/>
      <c r="L2421" s="101" t="n">
        <v>-565.86</v>
      </c>
      <c r="M2421" s="101"/>
      <c r="N2421" s="101"/>
      <c r="O2421" s="101" t="n">
        <v>8492.92</v>
      </c>
      <c r="P2421" s="101" t="n">
        <v>8344.51</v>
      </c>
      <c r="Q2421" s="101"/>
      <c r="R2421" s="101"/>
      <c r="S2421" s="101"/>
      <c r="T2421" s="101"/>
      <c r="U2421" s="101"/>
      <c r="V2421" s="101"/>
      <c r="W2421" s="101"/>
      <c r="X2421" s="101"/>
      <c r="Y2421" s="101"/>
      <c r="Z2421" s="101"/>
      <c r="AA2421" s="101"/>
    </row>
    <row r="2422" customFormat="false" ht="15.75" hidden="false" customHeight="true" outlineLevel="0" collapsed="false">
      <c r="A2422" s="101"/>
      <c r="B2422" s="101" t="n">
        <v>43</v>
      </c>
      <c r="C2422" s="101" t="n">
        <v>115</v>
      </c>
      <c r="D2422" s="101" t="n">
        <v>72</v>
      </c>
      <c r="E2422" s="101" t="n">
        <v>187</v>
      </c>
      <c r="F2422" s="101" t="s">
        <v>293</v>
      </c>
      <c r="G2422" s="101" t="str">
        <f aca="false">E2422&amp;""&amp;F2422</f>
        <v>187Hf</v>
      </c>
      <c r="H2422" s="101" t="n">
        <v>-32817.01</v>
      </c>
      <c r="I2422" s="101" t="n">
        <v>4464.01</v>
      </c>
      <c r="J2422" s="101"/>
      <c r="K2422" s="101" t="n">
        <v>10639.01</v>
      </c>
      <c r="L2422" s="101"/>
      <c r="M2422" s="101" t="n">
        <v>4084.01</v>
      </c>
      <c r="N2422" s="101" t="n">
        <v>7090.01</v>
      </c>
      <c r="O2422" s="101"/>
      <c r="P2422" s="101"/>
      <c r="Q2422" s="101" t="n">
        <v>-2278.01</v>
      </c>
      <c r="R2422" s="101"/>
      <c r="S2422" s="101"/>
      <c r="T2422" s="101"/>
      <c r="U2422" s="101"/>
      <c r="V2422" s="101"/>
      <c r="W2422" s="101"/>
      <c r="X2422" s="101"/>
      <c r="Y2422" s="101"/>
      <c r="Z2422" s="101"/>
      <c r="AA2422" s="101"/>
    </row>
    <row r="2423" customFormat="false" ht="15.75" hidden="false" customHeight="true" outlineLevel="0" collapsed="false">
      <c r="A2423" s="101"/>
      <c r="B2423" s="101" t="n">
        <v>41</v>
      </c>
      <c r="C2423" s="101" t="n">
        <v>114</v>
      </c>
      <c r="D2423" s="101" t="n">
        <v>73</v>
      </c>
      <c r="E2423" s="101" t="n">
        <v>187</v>
      </c>
      <c r="F2423" s="101" t="s">
        <v>294</v>
      </c>
      <c r="G2423" s="101" t="str">
        <f aca="false">E2423&amp;""&amp;F2423</f>
        <v>187Ta</v>
      </c>
      <c r="H2423" s="101" t="n">
        <v>-36900.203</v>
      </c>
      <c r="I2423" s="101" t="n">
        <v>6361.72</v>
      </c>
      <c r="J2423" s="101" t="n">
        <v>7764.96</v>
      </c>
      <c r="K2423" s="101" t="n">
        <v>11646.39</v>
      </c>
      <c r="L2423" s="101" t="n">
        <v>17590.01</v>
      </c>
      <c r="M2423" s="101" t="n">
        <v>3006.079</v>
      </c>
      <c r="N2423" s="101" t="n">
        <v>4318.34</v>
      </c>
      <c r="O2423" s="101" t="n">
        <v>390.99</v>
      </c>
      <c r="P2423" s="101"/>
      <c r="Q2423" s="101" t="n">
        <v>-2460.72</v>
      </c>
      <c r="R2423" s="101"/>
      <c r="S2423" s="101"/>
      <c r="T2423" s="101"/>
      <c r="U2423" s="101"/>
      <c r="V2423" s="101"/>
      <c r="W2423" s="101"/>
      <c r="X2423" s="101"/>
      <c r="Y2423" s="101"/>
      <c r="Z2423" s="101"/>
      <c r="AA2423" s="101"/>
    </row>
    <row r="2424" customFormat="false" ht="15.75" hidden="false" customHeight="true" outlineLevel="0" collapsed="false">
      <c r="A2424" s="101"/>
      <c r="B2424" s="101" t="n">
        <v>39</v>
      </c>
      <c r="C2424" s="101" t="n">
        <v>113</v>
      </c>
      <c r="D2424" s="101" t="n">
        <v>74</v>
      </c>
      <c r="E2424" s="101" t="n">
        <v>187</v>
      </c>
      <c r="F2424" s="101" t="s">
        <v>295</v>
      </c>
      <c r="G2424" s="101" t="str">
        <f aca="false">E2424&amp;""&amp;F2424</f>
        <v>187W</v>
      </c>
      <c r="H2424" s="101" t="n">
        <v>-39906.282</v>
      </c>
      <c r="I2424" s="101" t="n">
        <v>5466.79</v>
      </c>
      <c r="J2424" s="101" t="n">
        <v>8585.45</v>
      </c>
      <c r="K2424" s="101" t="n">
        <v>12658.97</v>
      </c>
      <c r="L2424" s="101" t="n">
        <v>16164.42</v>
      </c>
      <c r="M2424" s="101" t="n">
        <v>1312.261</v>
      </c>
      <c r="N2424" s="101" t="n">
        <v>1314.73</v>
      </c>
      <c r="O2424" s="101" t="n">
        <v>954.91</v>
      </c>
      <c r="P2424" s="101" t="n">
        <v>-10771.04</v>
      </c>
      <c r="Q2424" s="101" t="n">
        <v>-6046.95</v>
      </c>
      <c r="R2424" s="101"/>
      <c r="S2424" s="101"/>
      <c r="T2424" s="101"/>
      <c r="U2424" s="101"/>
      <c r="V2424" s="101"/>
      <c r="W2424" s="101"/>
      <c r="X2424" s="101"/>
      <c r="Y2424" s="101"/>
      <c r="Z2424" s="101"/>
      <c r="AA2424" s="101"/>
    </row>
    <row r="2425" customFormat="false" ht="15.75" hidden="false" customHeight="true" outlineLevel="0" collapsed="false">
      <c r="A2425" s="101"/>
      <c r="B2425" s="101" t="n">
        <v>37</v>
      </c>
      <c r="C2425" s="101" t="n">
        <v>112</v>
      </c>
      <c r="D2425" s="101" t="n">
        <v>75</v>
      </c>
      <c r="E2425" s="101" t="n">
        <v>187</v>
      </c>
      <c r="F2425" s="101" t="s">
        <v>296</v>
      </c>
      <c r="G2425" s="101" t="str">
        <f aca="false">E2425&amp;""&amp;F2425</f>
        <v>187Re</v>
      </c>
      <c r="H2425" s="101" t="n">
        <v>-41218.543</v>
      </c>
      <c r="I2425" s="101" t="n">
        <v>7359.21</v>
      </c>
      <c r="J2425" s="101" t="n">
        <v>5996.71</v>
      </c>
      <c r="K2425" s="101" t="n">
        <v>13538.56</v>
      </c>
      <c r="L2425" s="101" t="n">
        <v>14400.04</v>
      </c>
      <c r="M2425" s="101" t="n">
        <v>2.467</v>
      </c>
      <c r="N2425" s="101" t="n">
        <v>-1669.17</v>
      </c>
      <c r="O2425" s="101" t="n">
        <v>1652.65</v>
      </c>
      <c r="P2425" s="101" t="n">
        <v>-9897.71</v>
      </c>
      <c r="Q2425" s="101" t="n">
        <v>-6287.48</v>
      </c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</row>
    <row r="2426" customFormat="false" ht="15.75" hidden="false" customHeight="true" outlineLevel="0" collapsed="false">
      <c r="A2426" s="101"/>
      <c r="B2426" s="101" t="n">
        <v>35</v>
      </c>
      <c r="C2426" s="101" t="n">
        <v>111</v>
      </c>
      <c r="D2426" s="101" t="n">
        <v>76</v>
      </c>
      <c r="E2426" s="101" t="n">
        <v>187</v>
      </c>
      <c r="F2426" s="101" t="s">
        <v>297</v>
      </c>
      <c r="G2426" s="101" t="str">
        <f aca="false">E2426&amp;""&amp;F2426</f>
        <v>187Os</v>
      </c>
      <c r="H2426" s="101" t="n">
        <v>-41221.01</v>
      </c>
      <c r="I2426" s="101" t="n">
        <v>6289.95</v>
      </c>
      <c r="J2426" s="101" t="n">
        <v>6579.33</v>
      </c>
      <c r="K2426" s="101" t="n">
        <v>14553.8</v>
      </c>
      <c r="L2426" s="101" t="n">
        <v>12409.01</v>
      </c>
      <c r="M2426" s="101" t="n">
        <v>-1671.638</v>
      </c>
      <c r="N2426" s="101" t="n">
        <v>-4535.96</v>
      </c>
      <c r="O2426" s="101" t="n">
        <v>2721.29</v>
      </c>
      <c r="P2426" s="101" t="n">
        <v>-5999.18</v>
      </c>
      <c r="Q2426" s="101" t="n">
        <v>-10117.56</v>
      </c>
      <c r="R2426" s="101"/>
      <c r="S2426" s="101"/>
      <c r="T2426" s="101"/>
      <c r="U2426" s="101"/>
      <c r="V2426" s="101"/>
      <c r="W2426" s="101"/>
      <c r="X2426" s="101"/>
      <c r="Y2426" s="101"/>
      <c r="Z2426" s="101"/>
      <c r="AA2426" s="101"/>
    </row>
    <row r="2427" customFormat="false" ht="15.75" hidden="false" customHeight="true" outlineLevel="0" collapsed="false">
      <c r="A2427" s="101"/>
      <c r="B2427" s="101" t="n">
        <v>33</v>
      </c>
      <c r="C2427" s="101" t="n">
        <v>110</v>
      </c>
      <c r="D2427" s="101" t="n">
        <v>77</v>
      </c>
      <c r="E2427" s="101" t="n">
        <v>187</v>
      </c>
      <c r="F2427" s="101" t="s">
        <v>298</v>
      </c>
      <c r="G2427" s="101" t="str">
        <f aca="false">E2427&amp;""&amp;F2427</f>
        <v>187Ir</v>
      </c>
      <c r="H2427" s="101" t="n">
        <v>-39549.372</v>
      </c>
      <c r="I2427" s="101" t="n">
        <v>8445.92</v>
      </c>
      <c r="J2427" s="101" t="n">
        <v>3835.96</v>
      </c>
      <c r="K2427" s="101" t="n">
        <v>15356.45</v>
      </c>
      <c r="L2427" s="101" t="n">
        <v>10304.7</v>
      </c>
      <c r="M2427" s="101" t="n">
        <v>-2864.323</v>
      </c>
      <c r="N2427" s="101" t="n">
        <v>-6521.53</v>
      </c>
      <c r="O2427" s="101" t="n">
        <v>3836.92</v>
      </c>
      <c r="P2427" s="101" t="n">
        <v>-4907.69</v>
      </c>
      <c r="Q2427" s="101" t="n">
        <v>-9756.22</v>
      </c>
      <c r="R2427" s="101"/>
      <c r="S2427" s="101"/>
      <c r="T2427" s="101"/>
      <c r="U2427" s="101"/>
      <c r="V2427" s="101"/>
      <c r="W2427" s="101"/>
      <c r="X2427" s="101"/>
      <c r="Y2427" s="101"/>
      <c r="Z2427" s="101"/>
      <c r="AA2427" s="101"/>
    </row>
    <row r="2428" customFormat="false" ht="15.75" hidden="false" customHeight="true" outlineLevel="0" collapsed="false">
      <c r="A2428" s="101"/>
      <c r="B2428" s="101" t="n">
        <v>31</v>
      </c>
      <c r="C2428" s="101" t="n">
        <v>109</v>
      </c>
      <c r="D2428" s="101" t="n">
        <v>78</v>
      </c>
      <c r="E2428" s="101" t="n">
        <v>187</v>
      </c>
      <c r="F2428" s="101" t="s">
        <v>299</v>
      </c>
      <c r="G2428" s="101" t="str">
        <f aca="false">E2428&amp;""&amp;F2428</f>
        <v>187Pt</v>
      </c>
      <c r="H2428" s="101" t="n">
        <v>-36685.05</v>
      </c>
      <c r="I2428" s="101" t="n">
        <v>6891.89</v>
      </c>
      <c r="J2428" s="101" t="n">
        <v>4799.25</v>
      </c>
      <c r="K2428" s="101" t="n">
        <v>16139.54</v>
      </c>
      <c r="L2428" s="101" t="n">
        <v>8453.15</v>
      </c>
      <c r="M2428" s="101" t="n">
        <v>-3657.212</v>
      </c>
      <c r="N2428" s="101" t="n">
        <v>-8567.37</v>
      </c>
      <c r="O2428" s="101" t="n">
        <v>4554.08</v>
      </c>
      <c r="P2428" s="101" t="n">
        <v>-971.64</v>
      </c>
      <c r="Q2428" s="101" t="n">
        <v>-13041.51</v>
      </c>
      <c r="R2428" s="101"/>
      <c r="S2428" s="101"/>
      <c r="T2428" s="101"/>
      <c r="U2428" s="101"/>
      <c r="V2428" s="101"/>
      <c r="W2428" s="101"/>
      <c r="X2428" s="101"/>
      <c r="Y2428" s="101"/>
      <c r="Z2428" s="101"/>
      <c r="AA2428" s="101"/>
    </row>
    <row r="2429" customFormat="false" ht="15.75" hidden="false" customHeight="true" outlineLevel="0" collapsed="false">
      <c r="A2429" s="101"/>
      <c r="B2429" s="101" t="n">
        <v>29</v>
      </c>
      <c r="C2429" s="101" t="n">
        <v>108</v>
      </c>
      <c r="D2429" s="101" t="n">
        <v>79</v>
      </c>
      <c r="E2429" s="101" t="n">
        <v>187</v>
      </c>
      <c r="F2429" s="101" t="s">
        <v>300</v>
      </c>
      <c r="G2429" s="101" t="str">
        <f aca="false">E2429&amp;""&amp;F2429</f>
        <v>187Au</v>
      </c>
      <c r="H2429" s="101" t="n">
        <v>-33027.838</v>
      </c>
      <c r="I2429" s="101" t="n">
        <v>9384.3</v>
      </c>
      <c r="J2429" s="101" t="n">
        <v>2452.33</v>
      </c>
      <c r="K2429" s="101" t="n">
        <v>17303.66</v>
      </c>
      <c r="L2429" s="101" t="n">
        <v>7270.23</v>
      </c>
      <c r="M2429" s="101" t="n">
        <v>-4910.159</v>
      </c>
      <c r="N2429" s="101" t="n">
        <v>-10584.75</v>
      </c>
      <c r="O2429" s="101" t="n">
        <v>4750.56</v>
      </c>
      <c r="P2429" s="101" t="n">
        <v>-1142.04</v>
      </c>
      <c r="Q2429" s="101" t="n">
        <v>-12560.3</v>
      </c>
      <c r="R2429" s="101"/>
      <c r="S2429" s="101"/>
      <c r="T2429" s="101"/>
      <c r="U2429" s="101"/>
      <c r="V2429" s="101"/>
      <c r="W2429" s="101"/>
      <c r="X2429" s="101"/>
      <c r="Y2429" s="101"/>
      <c r="Z2429" s="101"/>
      <c r="AA2429" s="101"/>
    </row>
    <row r="2430" customFormat="false" ht="15.75" hidden="false" customHeight="true" outlineLevel="0" collapsed="false">
      <c r="A2430" s="101"/>
      <c r="B2430" s="101" t="n">
        <v>27</v>
      </c>
      <c r="C2430" s="101" t="n">
        <v>107</v>
      </c>
      <c r="D2430" s="101" t="n">
        <v>80</v>
      </c>
      <c r="E2430" s="101" t="n">
        <v>187</v>
      </c>
      <c r="F2430" s="101" t="s">
        <v>301</v>
      </c>
      <c r="G2430" s="101" t="str">
        <f aca="false">E2430&amp;""&amp;F2430</f>
        <v>187Hg</v>
      </c>
      <c r="H2430" s="101" t="n">
        <v>-28117.679</v>
      </c>
      <c r="I2430" s="101" t="n">
        <v>7650.14</v>
      </c>
      <c r="J2430" s="101" t="n">
        <v>3691.8</v>
      </c>
      <c r="K2430" s="101" t="n">
        <v>18084.76</v>
      </c>
      <c r="L2430" s="101" t="n">
        <v>6007.48</v>
      </c>
      <c r="M2430" s="101" t="n">
        <v>-5674.587</v>
      </c>
      <c r="N2430" s="101" t="n">
        <v>-13130.77</v>
      </c>
      <c r="O2430" s="101" t="n">
        <v>5229.75</v>
      </c>
      <c r="P2430" s="101" t="n">
        <v>2457.82</v>
      </c>
      <c r="Q2430" s="101" t="n">
        <v>-16302.38</v>
      </c>
      <c r="R2430" s="101"/>
      <c r="S2430" s="101"/>
      <c r="T2430" s="101"/>
      <c r="U2430" s="101"/>
      <c r="V2430" s="101"/>
      <c r="W2430" s="101"/>
      <c r="X2430" s="101"/>
      <c r="Y2430" s="101"/>
      <c r="Z2430" s="101"/>
      <c r="AA2430" s="101"/>
    </row>
    <row r="2431" customFormat="false" ht="15.75" hidden="false" customHeight="true" outlineLevel="0" collapsed="false">
      <c r="A2431" s="101"/>
      <c r="B2431" s="101" t="n">
        <v>25</v>
      </c>
      <c r="C2431" s="101" t="n">
        <v>106</v>
      </c>
      <c r="D2431" s="101" t="n">
        <v>81</v>
      </c>
      <c r="E2431" s="101" t="n">
        <v>187</v>
      </c>
      <c r="F2431" s="101" t="s">
        <v>302</v>
      </c>
      <c r="G2431" s="101" t="str">
        <f aca="false">E2431&amp;""&amp;F2431</f>
        <v>187Tl</v>
      </c>
      <c r="H2431" s="101" t="n">
        <v>-22443.092</v>
      </c>
      <c r="I2431" s="101" t="n">
        <v>10627.8</v>
      </c>
      <c r="J2431" s="101" t="n">
        <v>1193.2</v>
      </c>
      <c r="K2431" s="101" t="n">
        <v>18827.85</v>
      </c>
      <c r="L2431" s="101" t="n">
        <v>5154.22</v>
      </c>
      <c r="M2431" s="101" t="n">
        <v>-7456.187</v>
      </c>
      <c r="N2431" s="101" t="n">
        <v>-16059.74</v>
      </c>
      <c r="O2431" s="101" t="n">
        <v>5321.12</v>
      </c>
      <c r="P2431" s="101" t="n">
        <v>1982.79</v>
      </c>
      <c r="Q2431" s="101" t="n">
        <v>-15832.51</v>
      </c>
      <c r="R2431" s="101"/>
      <c r="S2431" s="101"/>
      <c r="T2431" s="101"/>
      <c r="U2431" s="101"/>
      <c r="V2431" s="101"/>
      <c r="W2431" s="101"/>
      <c r="X2431" s="101"/>
      <c r="Y2431" s="101"/>
      <c r="Z2431" s="101"/>
      <c r="AA2431" s="101"/>
    </row>
    <row r="2432" customFormat="false" ht="15.75" hidden="false" customHeight="true" outlineLevel="0" collapsed="false">
      <c r="A2432" s="101"/>
      <c r="B2432" s="101" t="n">
        <v>23</v>
      </c>
      <c r="C2432" s="101" t="n">
        <v>105</v>
      </c>
      <c r="D2432" s="101" t="n">
        <v>82</v>
      </c>
      <c r="E2432" s="101" t="n">
        <v>187</v>
      </c>
      <c r="F2432" s="101" t="s">
        <v>303</v>
      </c>
      <c r="G2432" s="101" t="str">
        <f aca="false">E2432&amp;""&amp;F2432</f>
        <v>187Pb</v>
      </c>
      <c r="H2432" s="101" t="n">
        <v>-14986.905</v>
      </c>
      <c r="I2432" s="101" t="n">
        <v>8376.32</v>
      </c>
      <c r="J2432" s="101" t="n">
        <v>2389.26</v>
      </c>
      <c r="K2432" s="101" t="n">
        <v>19588.33</v>
      </c>
      <c r="L2432" s="101" t="n">
        <v>3389.3</v>
      </c>
      <c r="M2432" s="101" t="n">
        <v>-8603.549</v>
      </c>
      <c r="N2432" s="101" t="n">
        <v>-17819.63</v>
      </c>
      <c r="O2432" s="101" t="n">
        <v>6392.71</v>
      </c>
      <c r="P2432" s="101" t="n">
        <v>6262.98</v>
      </c>
      <c r="Q2432" s="101" t="n">
        <v>-19931.83</v>
      </c>
      <c r="R2432" s="101"/>
      <c r="S2432" s="101"/>
      <c r="T2432" s="101"/>
      <c r="U2432" s="101"/>
      <c r="V2432" s="101"/>
      <c r="W2432" s="101"/>
      <c r="X2432" s="101"/>
      <c r="Y2432" s="101"/>
      <c r="Z2432" s="101"/>
      <c r="AA2432" s="101"/>
    </row>
    <row r="2433" customFormat="false" ht="15.75" hidden="false" customHeight="true" outlineLevel="0" collapsed="false">
      <c r="A2433" s="101"/>
      <c r="B2433" s="101" t="n">
        <v>21</v>
      </c>
      <c r="C2433" s="101" t="n">
        <v>104</v>
      </c>
      <c r="D2433" s="101" t="n">
        <v>83</v>
      </c>
      <c r="E2433" s="101" t="n">
        <v>187</v>
      </c>
      <c r="F2433" s="101" t="s">
        <v>304</v>
      </c>
      <c r="G2433" s="101" t="str">
        <f aca="false">E2433&amp;""&amp;F2433</f>
        <v>187Bi</v>
      </c>
      <c r="H2433" s="101" t="n">
        <v>-6383.356</v>
      </c>
      <c r="I2433" s="101" t="n">
        <v>11328.28</v>
      </c>
      <c r="J2433" s="101" t="n">
        <v>-1009.57</v>
      </c>
      <c r="K2433" s="101" t="n">
        <v>20290.01</v>
      </c>
      <c r="L2433" s="101" t="n">
        <v>1203.43</v>
      </c>
      <c r="M2433" s="101" t="n">
        <v>-9216.08</v>
      </c>
      <c r="N2433" s="101"/>
      <c r="O2433" s="101" t="n">
        <v>7778.99</v>
      </c>
      <c r="P2433" s="101" t="n">
        <v>6214.29</v>
      </c>
      <c r="Q2433" s="101" t="n">
        <v>-18546.95</v>
      </c>
      <c r="R2433" s="101"/>
      <c r="S2433" s="101"/>
      <c r="T2433" s="101"/>
      <c r="U2433" s="101"/>
      <c r="V2433" s="101"/>
      <c r="W2433" s="101"/>
      <c r="X2433" s="101"/>
      <c r="Y2433" s="101"/>
      <c r="Z2433" s="101"/>
      <c r="AA2433" s="101"/>
    </row>
    <row r="2434" customFormat="false" ht="15.75" hidden="false" customHeight="true" outlineLevel="0" collapsed="false">
      <c r="A2434" s="101"/>
      <c r="B2434" s="101" t="n">
        <v>19</v>
      </c>
      <c r="C2434" s="101" t="n">
        <v>103</v>
      </c>
      <c r="D2434" s="101" t="n">
        <v>84</v>
      </c>
      <c r="E2434" s="101" t="n">
        <v>187</v>
      </c>
      <c r="F2434" s="101" t="s">
        <v>305</v>
      </c>
      <c r="G2434" s="101" t="str">
        <f aca="false">E2434&amp;""&amp;F2434</f>
        <v>187Po</v>
      </c>
      <c r="H2434" s="101" t="n">
        <v>2832.724</v>
      </c>
      <c r="I2434" s="101" t="n">
        <v>9330.87</v>
      </c>
      <c r="J2434" s="101" t="n">
        <v>1329.86</v>
      </c>
      <c r="K2434" s="101"/>
      <c r="L2434" s="101" t="n">
        <v>204.01</v>
      </c>
      <c r="M2434" s="101"/>
      <c r="N2434" s="101"/>
      <c r="O2434" s="101" t="n">
        <v>7978.9</v>
      </c>
      <c r="P2434" s="101" t="n">
        <v>10225.65</v>
      </c>
      <c r="Q2434" s="101"/>
      <c r="R2434" s="101"/>
      <c r="S2434" s="101"/>
      <c r="T2434" s="101"/>
      <c r="U2434" s="101"/>
      <c r="V2434" s="101"/>
      <c r="W2434" s="101"/>
      <c r="X2434" s="101"/>
      <c r="Y2434" s="101"/>
      <c r="Z2434" s="101"/>
      <c r="AA2434" s="101"/>
    </row>
    <row r="2435" customFormat="false" ht="15.75" hidden="false" customHeight="true" outlineLevel="0" collapsed="false">
      <c r="A2435" s="101"/>
      <c r="B2435" s="101" t="n">
        <v>44</v>
      </c>
      <c r="C2435" s="101" t="n">
        <v>116</v>
      </c>
      <c r="D2435" s="101" t="n">
        <v>72</v>
      </c>
      <c r="E2435" s="101" t="n">
        <v>188</v>
      </c>
      <c r="F2435" s="101" t="s">
        <v>293</v>
      </c>
      <c r="G2435" s="101" t="str">
        <f aca="false">E2435&amp;""&amp;F2435</f>
        <v>188Hf</v>
      </c>
      <c r="H2435" s="101" t="n">
        <v>-30879.01</v>
      </c>
      <c r="I2435" s="101" t="n">
        <v>6134.01</v>
      </c>
      <c r="J2435" s="101"/>
      <c r="K2435" s="101" t="n">
        <v>10597.01</v>
      </c>
      <c r="L2435" s="101"/>
      <c r="M2435" s="101" t="n">
        <v>2733.01</v>
      </c>
      <c r="N2435" s="101" t="n">
        <v>7791.01</v>
      </c>
      <c r="O2435" s="101"/>
      <c r="P2435" s="101"/>
      <c r="Q2435" s="101" t="n">
        <v>-2050.01</v>
      </c>
      <c r="R2435" s="101"/>
      <c r="S2435" s="101"/>
      <c r="T2435" s="101"/>
      <c r="U2435" s="101"/>
      <c r="V2435" s="101"/>
      <c r="W2435" s="101"/>
      <c r="X2435" s="101"/>
      <c r="Y2435" s="101"/>
      <c r="Z2435" s="101"/>
      <c r="AA2435" s="101"/>
    </row>
    <row r="2436" customFormat="false" ht="15.75" hidden="false" customHeight="true" outlineLevel="0" collapsed="false">
      <c r="A2436" s="101"/>
      <c r="B2436" s="101" t="n">
        <v>42</v>
      </c>
      <c r="C2436" s="101" t="n">
        <v>115</v>
      </c>
      <c r="D2436" s="101" t="n">
        <v>73</v>
      </c>
      <c r="E2436" s="101" t="n">
        <v>188</v>
      </c>
      <c r="F2436" s="101" t="s">
        <v>294</v>
      </c>
      <c r="G2436" s="101" t="str">
        <f aca="false">E2436&amp;""&amp;F2436</f>
        <v>188Ta</v>
      </c>
      <c r="H2436" s="101" t="n">
        <v>-33612.03</v>
      </c>
      <c r="I2436" s="101" t="n">
        <v>4783.14</v>
      </c>
      <c r="J2436" s="101" t="n">
        <v>8084.01</v>
      </c>
      <c r="K2436" s="101" t="n">
        <v>11144.86</v>
      </c>
      <c r="L2436" s="101"/>
      <c r="M2436" s="101" t="n">
        <v>5057.847</v>
      </c>
      <c r="N2436" s="101" t="n">
        <v>5406.85</v>
      </c>
      <c r="O2436" s="101" t="n">
        <v>375.01</v>
      </c>
      <c r="P2436" s="101"/>
      <c r="Q2436" s="101" t="n">
        <v>-1777.06</v>
      </c>
      <c r="R2436" s="101"/>
      <c r="S2436" s="101"/>
      <c r="T2436" s="101"/>
      <c r="U2436" s="101"/>
      <c r="V2436" s="101"/>
      <c r="W2436" s="101"/>
      <c r="X2436" s="101"/>
      <c r="Y2436" s="101"/>
      <c r="Z2436" s="101"/>
      <c r="AA2436" s="101"/>
    </row>
    <row r="2437" customFormat="false" ht="15.75" hidden="false" customHeight="true" outlineLevel="0" collapsed="false">
      <c r="A2437" s="101"/>
      <c r="B2437" s="101" t="n">
        <v>40</v>
      </c>
      <c r="C2437" s="101" t="n">
        <v>114</v>
      </c>
      <c r="D2437" s="101" t="n">
        <v>74</v>
      </c>
      <c r="E2437" s="101" t="n">
        <v>188</v>
      </c>
      <c r="F2437" s="101" t="s">
        <v>295</v>
      </c>
      <c r="G2437" s="101" t="str">
        <f aca="false">E2437&amp;""&amp;F2437</f>
        <v>188W</v>
      </c>
      <c r="H2437" s="101" t="n">
        <v>-38669.876</v>
      </c>
      <c r="I2437" s="101" t="n">
        <v>6834.91</v>
      </c>
      <c r="J2437" s="101" t="n">
        <v>9058.64</v>
      </c>
      <c r="K2437" s="101" t="n">
        <v>12301.71</v>
      </c>
      <c r="L2437" s="101" t="n">
        <v>16823.61</v>
      </c>
      <c r="M2437" s="101" t="n">
        <v>349</v>
      </c>
      <c r="N2437" s="101" t="n">
        <v>2469.39</v>
      </c>
      <c r="O2437" s="101" t="n">
        <v>406.77</v>
      </c>
      <c r="P2437" s="101" t="n">
        <v>-13142.01</v>
      </c>
      <c r="Q2437" s="101" t="n">
        <v>-5522.65</v>
      </c>
      <c r="R2437" s="101"/>
      <c r="S2437" s="101"/>
      <c r="T2437" s="101"/>
      <c r="U2437" s="101"/>
      <c r="V2437" s="101"/>
      <c r="W2437" s="101"/>
      <c r="X2437" s="101"/>
      <c r="Y2437" s="101"/>
      <c r="Z2437" s="101"/>
      <c r="AA2437" s="101"/>
    </row>
    <row r="2438" customFormat="false" ht="15.75" hidden="false" customHeight="true" outlineLevel="0" collapsed="false">
      <c r="A2438" s="101"/>
      <c r="B2438" s="101" t="n">
        <v>38</v>
      </c>
      <c r="C2438" s="101" t="n">
        <v>113</v>
      </c>
      <c r="D2438" s="101" t="n">
        <v>75</v>
      </c>
      <c r="E2438" s="101" t="n">
        <v>188</v>
      </c>
      <c r="F2438" s="101" t="s">
        <v>296</v>
      </c>
      <c r="G2438" s="101" t="str">
        <f aca="false">E2438&amp;""&amp;F2438</f>
        <v>188Re</v>
      </c>
      <c r="H2438" s="101" t="n">
        <v>-39018.876</v>
      </c>
      <c r="I2438" s="101" t="n">
        <v>5871.65</v>
      </c>
      <c r="J2438" s="101" t="n">
        <v>6401.56</v>
      </c>
      <c r="K2438" s="101" t="n">
        <v>13230.86</v>
      </c>
      <c r="L2438" s="101" t="n">
        <v>14987.01</v>
      </c>
      <c r="M2438" s="101" t="n">
        <v>2120.394</v>
      </c>
      <c r="N2438" s="101" t="n">
        <v>-667.49</v>
      </c>
      <c r="O2438" s="101" t="n">
        <v>1397.77</v>
      </c>
      <c r="P2438" s="101" t="n">
        <v>-9407.64</v>
      </c>
      <c r="Q2438" s="101" t="n">
        <v>-5869.18</v>
      </c>
      <c r="R2438" s="101"/>
      <c r="S2438" s="101"/>
      <c r="T2438" s="101"/>
      <c r="U2438" s="101"/>
      <c r="V2438" s="101"/>
      <c r="W2438" s="101"/>
      <c r="X2438" s="101"/>
      <c r="Y2438" s="101"/>
      <c r="Z2438" s="101"/>
      <c r="AA2438" s="101"/>
    </row>
    <row r="2439" customFormat="false" ht="15.75" hidden="false" customHeight="true" outlineLevel="0" collapsed="false">
      <c r="A2439" s="101"/>
      <c r="B2439" s="101" t="n">
        <v>36</v>
      </c>
      <c r="C2439" s="101" t="n">
        <v>112</v>
      </c>
      <c r="D2439" s="101" t="n">
        <v>76</v>
      </c>
      <c r="E2439" s="101" t="n">
        <v>188</v>
      </c>
      <c r="F2439" s="101" t="s">
        <v>297</v>
      </c>
      <c r="G2439" s="101" t="str">
        <f aca="false">E2439&amp;""&amp;F2439</f>
        <v>188Os</v>
      </c>
      <c r="H2439" s="101" t="n">
        <v>-41139.27</v>
      </c>
      <c r="I2439" s="101" t="n">
        <v>7989.58</v>
      </c>
      <c r="J2439" s="101" t="n">
        <v>7209.7</v>
      </c>
      <c r="K2439" s="101" t="n">
        <v>14279.53</v>
      </c>
      <c r="L2439" s="101" t="n">
        <v>13206.41</v>
      </c>
      <c r="M2439" s="101" t="n">
        <v>-2787.888</v>
      </c>
      <c r="N2439" s="101" t="n">
        <v>-3310.26</v>
      </c>
      <c r="O2439" s="101" t="n">
        <v>2143.37</v>
      </c>
      <c r="P2439" s="101" t="n">
        <v>-8521.96</v>
      </c>
      <c r="Q2439" s="101" t="n">
        <v>-9661.22</v>
      </c>
      <c r="R2439" s="101"/>
      <c r="S2439" s="101"/>
      <c r="T2439" s="101"/>
      <c r="U2439" s="101"/>
      <c r="V2439" s="101"/>
      <c r="W2439" s="101"/>
      <c r="X2439" s="101"/>
      <c r="Y2439" s="101"/>
      <c r="Z2439" s="101"/>
      <c r="AA2439" s="101"/>
    </row>
    <row r="2440" customFormat="false" ht="15.75" hidden="false" customHeight="true" outlineLevel="0" collapsed="false">
      <c r="A2440" s="101"/>
      <c r="B2440" s="101" t="n">
        <v>34</v>
      </c>
      <c r="C2440" s="101" t="n">
        <v>111</v>
      </c>
      <c r="D2440" s="101" t="n">
        <v>77</v>
      </c>
      <c r="E2440" s="101" t="n">
        <v>188</v>
      </c>
      <c r="F2440" s="101" t="s">
        <v>298</v>
      </c>
      <c r="G2440" s="101" t="str">
        <f aca="false">E2440&amp;""&amp;F2440</f>
        <v>188Ir</v>
      </c>
      <c r="H2440" s="101" t="n">
        <v>-38351.382</v>
      </c>
      <c r="I2440" s="101" t="n">
        <v>6873.33</v>
      </c>
      <c r="J2440" s="101" t="n">
        <v>4419.34</v>
      </c>
      <c r="K2440" s="101" t="n">
        <v>15319.25</v>
      </c>
      <c r="L2440" s="101" t="n">
        <v>10998.68</v>
      </c>
      <c r="M2440" s="101" t="n">
        <v>-522.376</v>
      </c>
      <c r="N2440" s="101" t="n">
        <v>-6074.55</v>
      </c>
      <c r="O2440" s="101" t="n">
        <v>3448.42</v>
      </c>
      <c r="P2440" s="101" t="n">
        <v>-4421.81</v>
      </c>
      <c r="Q2440" s="101" t="n">
        <v>-9737.65</v>
      </c>
      <c r="R2440" s="101"/>
      <c r="S2440" s="101"/>
      <c r="T2440" s="101"/>
      <c r="U2440" s="101"/>
      <c r="V2440" s="101"/>
      <c r="W2440" s="101"/>
      <c r="X2440" s="101"/>
      <c r="Y2440" s="101"/>
      <c r="Z2440" s="101"/>
      <c r="AA2440" s="101"/>
    </row>
    <row r="2441" customFormat="false" ht="15.75" hidden="false" customHeight="true" outlineLevel="0" collapsed="false">
      <c r="A2441" s="101"/>
      <c r="B2441" s="101" t="n">
        <v>32</v>
      </c>
      <c r="C2441" s="101" t="n">
        <v>110</v>
      </c>
      <c r="D2441" s="101" t="n">
        <v>78</v>
      </c>
      <c r="E2441" s="101" t="n">
        <v>188</v>
      </c>
      <c r="F2441" s="101" t="s">
        <v>299</v>
      </c>
      <c r="G2441" s="101" t="str">
        <f aca="false">E2441&amp;""&amp;F2441</f>
        <v>188Pt</v>
      </c>
      <c r="H2441" s="101" t="n">
        <v>-37829.006</v>
      </c>
      <c r="I2441" s="101" t="n">
        <v>9215.27</v>
      </c>
      <c r="J2441" s="101" t="n">
        <v>5568.6</v>
      </c>
      <c r="K2441" s="101" t="n">
        <v>16107.17</v>
      </c>
      <c r="L2441" s="101" t="n">
        <v>9404.57</v>
      </c>
      <c r="M2441" s="101" t="n">
        <v>-5552.173</v>
      </c>
      <c r="N2441" s="101" t="n">
        <v>-7617.76</v>
      </c>
      <c r="O2441" s="101" t="n">
        <v>4002.72</v>
      </c>
      <c r="P2441" s="101" t="n">
        <v>-3896.97</v>
      </c>
      <c r="Q2441" s="101" t="n">
        <v>-12872.48</v>
      </c>
      <c r="R2441" s="101"/>
      <c r="S2441" s="101"/>
      <c r="T2441" s="101"/>
      <c r="U2441" s="101"/>
      <c r="V2441" s="101"/>
      <c r="W2441" s="101"/>
      <c r="X2441" s="101"/>
      <c r="Y2441" s="101"/>
      <c r="Z2441" s="101"/>
      <c r="AA2441" s="101"/>
    </row>
    <row r="2442" customFormat="false" ht="15.75" hidden="false" customHeight="true" outlineLevel="0" collapsed="false">
      <c r="A2442" s="101"/>
      <c r="B2442" s="101" t="n">
        <v>30</v>
      </c>
      <c r="C2442" s="101" t="n">
        <v>109</v>
      </c>
      <c r="D2442" s="101" t="n">
        <v>79</v>
      </c>
      <c r="E2442" s="101" t="n">
        <v>188</v>
      </c>
      <c r="F2442" s="101" t="s">
        <v>300</v>
      </c>
      <c r="G2442" s="101" t="str">
        <f aca="false">E2442&amp;""&amp;F2442</f>
        <v>188Au</v>
      </c>
      <c r="H2442" s="101" t="n">
        <v>-32276.833</v>
      </c>
      <c r="I2442" s="101" t="n">
        <v>7320.31</v>
      </c>
      <c r="J2442" s="101" t="n">
        <v>2880.75</v>
      </c>
      <c r="K2442" s="101" t="n">
        <v>16704.62</v>
      </c>
      <c r="L2442" s="101" t="n">
        <v>7680.01</v>
      </c>
      <c r="M2442" s="101" t="n">
        <v>-2065.584</v>
      </c>
      <c r="N2442" s="101" t="n">
        <v>-9940.43</v>
      </c>
      <c r="O2442" s="101" t="n">
        <v>4909.1</v>
      </c>
      <c r="P2442" s="101" t="n">
        <v>-16.43</v>
      </c>
      <c r="Q2442" s="101" t="n">
        <v>-12230.47</v>
      </c>
      <c r="R2442" s="101"/>
      <c r="S2442" s="101"/>
      <c r="T2442" s="101"/>
      <c r="U2442" s="101"/>
      <c r="V2442" s="101"/>
      <c r="W2442" s="101"/>
      <c r="X2442" s="101"/>
      <c r="Y2442" s="101"/>
      <c r="Z2442" s="101"/>
      <c r="AA2442" s="101"/>
    </row>
    <row r="2443" customFormat="false" ht="15.75" hidden="false" customHeight="true" outlineLevel="0" collapsed="false">
      <c r="A2443" s="101"/>
      <c r="B2443" s="101" t="n">
        <v>28</v>
      </c>
      <c r="C2443" s="101" t="n">
        <v>108</v>
      </c>
      <c r="D2443" s="101" t="n">
        <v>80</v>
      </c>
      <c r="E2443" s="101" t="n">
        <v>188</v>
      </c>
      <c r="F2443" s="101" t="s">
        <v>301</v>
      </c>
      <c r="G2443" s="101" t="str">
        <f aca="false">E2443&amp;""&amp;F2443</f>
        <v>188Hg</v>
      </c>
      <c r="H2443" s="101" t="n">
        <v>-30211.25</v>
      </c>
      <c r="I2443" s="101" t="n">
        <v>10164.89</v>
      </c>
      <c r="J2443" s="101" t="n">
        <v>4472.38</v>
      </c>
      <c r="K2443" s="101" t="n">
        <v>17815.02</v>
      </c>
      <c r="L2443" s="101" t="n">
        <v>6924.72</v>
      </c>
      <c r="M2443" s="101" t="n">
        <v>-7874.849</v>
      </c>
      <c r="N2443" s="101" t="n">
        <v>-12396.25</v>
      </c>
      <c r="O2443" s="101" t="n">
        <v>4702.67</v>
      </c>
      <c r="P2443" s="101" t="n">
        <v>-815.17</v>
      </c>
      <c r="Q2443" s="101" t="n">
        <v>-15839.48</v>
      </c>
      <c r="R2443" s="101"/>
      <c r="S2443" s="101"/>
      <c r="T2443" s="101"/>
      <c r="U2443" s="101"/>
      <c r="V2443" s="101"/>
      <c r="W2443" s="101"/>
      <c r="X2443" s="101"/>
      <c r="Y2443" s="101"/>
      <c r="Z2443" s="101"/>
      <c r="AA2443" s="101"/>
    </row>
    <row r="2444" customFormat="false" ht="15.75" hidden="false" customHeight="true" outlineLevel="0" collapsed="false">
      <c r="A2444" s="101"/>
      <c r="B2444" s="101" t="n">
        <v>26</v>
      </c>
      <c r="C2444" s="101" t="n">
        <v>107</v>
      </c>
      <c r="D2444" s="101" t="n">
        <v>81</v>
      </c>
      <c r="E2444" s="101" t="n">
        <v>188</v>
      </c>
      <c r="F2444" s="101" t="s">
        <v>302</v>
      </c>
      <c r="G2444" s="101" t="str">
        <f aca="false">E2444&amp;""&amp;F2444</f>
        <v>188Tl</v>
      </c>
      <c r="H2444" s="101" t="n">
        <v>-22336.4</v>
      </c>
      <c r="I2444" s="101" t="n">
        <v>7964.63</v>
      </c>
      <c r="J2444" s="101" t="n">
        <v>1507.69</v>
      </c>
      <c r="K2444" s="101" t="n">
        <v>18592.42</v>
      </c>
      <c r="L2444" s="101" t="n">
        <v>5199.49</v>
      </c>
      <c r="M2444" s="101" t="n">
        <v>-4521.405</v>
      </c>
      <c r="N2444" s="101" t="n">
        <v>-15151.73</v>
      </c>
      <c r="O2444" s="101" t="n">
        <v>5557.39</v>
      </c>
      <c r="P2444" s="101" t="n">
        <v>3402.47</v>
      </c>
      <c r="Q2444" s="101" t="n">
        <v>-15420.81</v>
      </c>
      <c r="R2444" s="101"/>
      <c r="S2444" s="101"/>
      <c r="T2444" s="101"/>
      <c r="U2444" s="101"/>
      <c r="V2444" s="101"/>
      <c r="W2444" s="101"/>
      <c r="X2444" s="101"/>
      <c r="Y2444" s="101"/>
      <c r="Z2444" s="101"/>
      <c r="AA2444" s="101"/>
    </row>
    <row r="2445" customFormat="false" ht="15.75" hidden="false" customHeight="true" outlineLevel="0" collapsed="false">
      <c r="A2445" s="101"/>
      <c r="B2445" s="101" t="n">
        <v>24</v>
      </c>
      <c r="C2445" s="101" t="n">
        <v>106</v>
      </c>
      <c r="D2445" s="101" t="n">
        <v>82</v>
      </c>
      <c r="E2445" s="101" t="n">
        <v>188</v>
      </c>
      <c r="F2445" s="101" t="s">
        <v>303</v>
      </c>
      <c r="G2445" s="101" t="str">
        <f aca="false">E2445&amp;""&amp;F2445</f>
        <v>188Pb</v>
      </c>
      <c r="H2445" s="101" t="n">
        <v>-17814.995</v>
      </c>
      <c r="I2445" s="101" t="n">
        <v>10899.41</v>
      </c>
      <c r="J2445" s="101" t="n">
        <v>2660.87</v>
      </c>
      <c r="K2445" s="101" t="n">
        <v>19275.73</v>
      </c>
      <c r="L2445" s="101" t="n">
        <v>3854.08</v>
      </c>
      <c r="M2445" s="101" t="n">
        <v>-10630.329</v>
      </c>
      <c r="N2445" s="101" t="n">
        <v>-17270.6</v>
      </c>
      <c r="O2445" s="101" t="n">
        <v>6108.77</v>
      </c>
      <c r="P2445" s="101" t="n">
        <v>3013.71</v>
      </c>
      <c r="Q2445" s="101" t="n">
        <v>-19502.96</v>
      </c>
      <c r="R2445" s="101"/>
      <c r="S2445" s="101"/>
      <c r="T2445" s="101"/>
      <c r="U2445" s="101"/>
      <c r="V2445" s="101"/>
      <c r="W2445" s="101"/>
      <c r="X2445" s="101"/>
      <c r="Y2445" s="101"/>
      <c r="Z2445" s="101"/>
      <c r="AA2445" s="101"/>
    </row>
    <row r="2446" customFormat="false" ht="15.75" hidden="false" customHeight="true" outlineLevel="0" collapsed="false">
      <c r="A2446" s="101"/>
      <c r="B2446" s="101" t="n">
        <v>22</v>
      </c>
      <c r="C2446" s="101" t="n">
        <v>105</v>
      </c>
      <c r="D2446" s="101" t="n">
        <v>83</v>
      </c>
      <c r="E2446" s="101" t="n">
        <v>188</v>
      </c>
      <c r="F2446" s="101" t="s">
        <v>304</v>
      </c>
      <c r="G2446" s="101" t="str">
        <f aca="false">E2446&amp;""&amp;F2446</f>
        <v>188Bi</v>
      </c>
      <c r="H2446" s="101" t="n">
        <v>-7184.666</v>
      </c>
      <c r="I2446" s="101" t="n">
        <v>8872.63</v>
      </c>
      <c r="J2446" s="101" t="n">
        <v>-513.27</v>
      </c>
      <c r="K2446" s="101" t="n">
        <v>20200.91</v>
      </c>
      <c r="L2446" s="101" t="n">
        <v>1875.99</v>
      </c>
      <c r="M2446" s="101" t="n">
        <v>-6640.273</v>
      </c>
      <c r="N2446" s="101"/>
      <c r="O2446" s="101" t="n">
        <v>7263.64</v>
      </c>
      <c r="P2446" s="101" t="n">
        <v>7969.45</v>
      </c>
      <c r="Q2446" s="101" t="n">
        <v>-18088.71</v>
      </c>
      <c r="R2446" s="101"/>
      <c r="S2446" s="101"/>
      <c r="T2446" s="101"/>
      <c r="U2446" s="101"/>
      <c r="V2446" s="101"/>
      <c r="W2446" s="101"/>
      <c r="X2446" s="101"/>
      <c r="Y2446" s="101"/>
      <c r="Z2446" s="101"/>
      <c r="AA2446" s="101"/>
    </row>
    <row r="2447" customFormat="false" ht="15.75" hidden="false" customHeight="true" outlineLevel="0" collapsed="false">
      <c r="A2447" s="101"/>
      <c r="B2447" s="101" t="n">
        <v>20</v>
      </c>
      <c r="C2447" s="101" t="n">
        <v>104</v>
      </c>
      <c r="D2447" s="101" t="n">
        <v>84</v>
      </c>
      <c r="E2447" s="101" t="n">
        <v>188</v>
      </c>
      <c r="F2447" s="101" t="s">
        <v>305</v>
      </c>
      <c r="G2447" s="101" t="str">
        <f aca="false">E2447&amp;""&amp;F2447</f>
        <v>188Po</v>
      </c>
      <c r="H2447" s="101" t="n">
        <v>-544.393</v>
      </c>
      <c r="I2447" s="101" t="n">
        <v>11448.43</v>
      </c>
      <c r="J2447" s="101" t="n">
        <v>1450.01</v>
      </c>
      <c r="K2447" s="101" t="n">
        <v>20779.31</v>
      </c>
      <c r="L2447" s="101" t="n">
        <v>440.43</v>
      </c>
      <c r="M2447" s="101"/>
      <c r="N2447" s="101"/>
      <c r="O2447" s="101" t="n">
        <v>8082.21</v>
      </c>
      <c r="P2447" s="101" t="n">
        <v>7153.54</v>
      </c>
      <c r="Q2447" s="101"/>
      <c r="R2447" s="101"/>
      <c r="S2447" s="101"/>
      <c r="T2447" s="101"/>
      <c r="U2447" s="101"/>
      <c r="V2447" s="101"/>
      <c r="W2447" s="101"/>
      <c r="X2447" s="101"/>
      <c r="Y2447" s="101"/>
      <c r="Z2447" s="101"/>
      <c r="AA2447" s="101"/>
    </row>
    <row r="2448" customFormat="false" ht="15.75" hidden="false" customHeight="true" outlineLevel="0" collapsed="false">
      <c r="A2448" s="101"/>
      <c r="B2448" s="101" t="n">
        <v>45</v>
      </c>
      <c r="C2448" s="101" t="n">
        <v>117</v>
      </c>
      <c r="D2448" s="101" t="n">
        <v>72</v>
      </c>
      <c r="E2448" s="101" t="n">
        <v>189</v>
      </c>
      <c r="F2448" s="101" t="s">
        <v>293</v>
      </c>
      <c r="G2448" s="101" t="str">
        <f aca="false">E2448&amp;""&amp;F2448</f>
        <v>189Hf</v>
      </c>
      <c r="H2448" s="101" t="n">
        <v>-27162.01</v>
      </c>
      <c r="I2448" s="101" t="n">
        <v>4355.01</v>
      </c>
      <c r="J2448" s="101"/>
      <c r="K2448" s="101" t="n">
        <v>10488.01</v>
      </c>
      <c r="L2448" s="101"/>
      <c r="M2448" s="101" t="n">
        <v>4667.01</v>
      </c>
      <c r="N2448" s="101" t="n">
        <v>8455.01</v>
      </c>
      <c r="O2448" s="101"/>
      <c r="P2448" s="101"/>
      <c r="Q2448" s="101" t="n">
        <v>-1622.01</v>
      </c>
      <c r="R2448" s="101"/>
      <c r="S2448" s="101"/>
      <c r="T2448" s="101"/>
      <c r="U2448" s="101"/>
      <c r="V2448" s="101"/>
      <c r="W2448" s="101"/>
      <c r="X2448" s="101"/>
      <c r="Y2448" s="101"/>
      <c r="Z2448" s="101"/>
      <c r="AA2448" s="101"/>
    </row>
    <row r="2449" customFormat="false" ht="15.75" hidden="false" customHeight="true" outlineLevel="0" collapsed="false">
      <c r="A2449" s="101"/>
      <c r="B2449" s="101" t="n">
        <v>43</v>
      </c>
      <c r="C2449" s="101" t="n">
        <v>116</v>
      </c>
      <c r="D2449" s="101" t="n">
        <v>73</v>
      </c>
      <c r="E2449" s="101" t="n">
        <v>189</v>
      </c>
      <c r="F2449" s="101" t="s">
        <v>294</v>
      </c>
      <c r="G2449" s="101" t="str">
        <f aca="false">E2449&amp;""&amp;F2449</f>
        <v>189Ta</v>
      </c>
      <c r="H2449" s="101" t="n">
        <v>-31829.01</v>
      </c>
      <c r="I2449" s="101" t="n">
        <v>6288.01</v>
      </c>
      <c r="J2449" s="101" t="n">
        <v>8239.01</v>
      </c>
      <c r="K2449" s="101" t="n">
        <v>11072.01</v>
      </c>
      <c r="L2449" s="101"/>
      <c r="M2449" s="101" t="n">
        <v>3788.01</v>
      </c>
      <c r="N2449" s="101" t="n">
        <v>6152.01</v>
      </c>
      <c r="O2449" s="101" t="n">
        <v>-366.01</v>
      </c>
      <c r="P2449" s="101"/>
      <c r="Q2449" s="101" t="n">
        <v>-1231.01</v>
      </c>
      <c r="R2449" s="101"/>
      <c r="S2449" s="101"/>
      <c r="T2449" s="101"/>
      <c r="U2449" s="101"/>
      <c r="V2449" s="101"/>
      <c r="W2449" s="101"/>
      <c r="X2449" s="101"/>
      <c r="Y2449" s="101"/>
      <c r="Z2449" s="101"/>
      <c r="AA2449" s="101"/>
    </row>
    <row r="2450" customFormat="false" ht="15.75" hidden="false" customHeight="true" outlineLevel="0" collapsed="false">
      <c r="A2450" s="101"/>
      <c r="B2450" s="101" t="n">
        <v>41</v>
      </c>
      <c r="C2450" s="101" t="n">
        <v>115</v>
      </c>
      <c r="D2450" s="101" t="n">
        <v>74</v>
      </c>
      <c r="E2450" s="101" t="n">
        <v>189</v>
      </c>
      <c r="F2450" s="101" t="s">
        <v>295</v>
      </c>
      <c r="G2450" s="101" t="str">
        <f aca="false">E2450&amp;""&amp;F2450</f>
        <v>189W</v>
      </c>
      <c r="H2450" s="101" t="n">
        <v>-35617.536</v>
      </c>
      <c r="I2450" s="101" t="n">
        <v>5018.98</v>
      </c>
      <c r="J2450" s="101" t="n">
        <v>9294.48</v>
      </c>
      <c r="K2450" s="101" t="n">
        <v>11853.89</v>
      </c>
      <c r="L2450" s="101" t="n">
        <v>17379.01</v>
      </c>
      <c r="M2450" s="101" t="n">
        <v>2363.182</v>
      </c>
      <c r="N2450" s="101" t="n">
        <v>3370.93</v>
      </c>
      <c r="O2450" s="101" t="n">
        <v>277.35</v>
      </c>
      <c r="P2450" s="101" t="n">
        <v>-12027.01</v>
      </c>
      <c r="Q2450" s="101" t="n">
        <v>-4669.98</v>
      </c>
      <c r="R2450" s="101"/>
      <c r="S2450" s="101"/>
      <c r="T2450" s="101"/>
      <c r="U2450" s="101"/>
      <c r="V2450" s="101"/>
      <c r="W2450" s="101"/>
      <c r="X2450" s="101"/>
      <c r="Y2450" s="101"/>
      <c r="Z2450" s="101"/>
      <c r="AA2450" s="101"/>
    </row>
    <row r="2451" customFormat="false" ht="15.75" hidden="false" customHeight="true" outlineLevel="0" collapsed="false">
      <c r="A2451" s="101"/>
      <c r="B2451" s="101" t="n">
        <v>39</v>
      </c>
      <c r="C2451" s="101" t="n">
        <v>114</v>
      </c>
      <c r="D2451" s="101" t="n">
        <v>75</v>
      </c>
      <c r="E2451" s="101" t="n">
        <v>189</v>
      </c>
      <c r="F2451" s="101" t="s">
        <v>296</v>
      </c>
      <c r="G2451" s="101" t="str">
        <f aca="false">E2451&amp;""&amp;F2451</f>
        <v>189Re</v>
      </c>
      <c r="H2451" s="101" t="n">
        <v>-37980.718</v>
      </c>
      <c r="I2451" s="101" t="n">
        <v>7033.16</v>
      </c>
      <c r="J2451" s="101" t="n">
        <v>6599.81</v>
      </c>
      <c r="K2451" s="101" t="n">
        <v>12904.81</v>
      </c>
      <c r="L2451" s="101" t="n">
        <v>15658.46</v>
      </c>
      <c r="M2451" s="101" t="n">
        <v>1007.744</v>
      </c>
      <c r="N2451" s="101" t="n">
        <v>475.99</v>
      </c>
      <c r="O2451" s="101" t="n">
        <v>990.81</v>
      </c>
      <c r="P2451" s="101" t="n">
        <v>-11657.66</v>
      </c>
      <c r="Q2451" s="101" t="n">
        <v>-4912.76</v>
      </c>
      <c r="R2451" s="101"/>
      <c r="S2451" s="101"/>
      <c r="T2451" s="101"/>
      <c r="U2451" s="101"/>
      <c r="V2451" s="101"/>
      <c r="W2451" s="101"/>
      <c r="X2451" s="101"/>
      <c r="Y2451" s="101"/>
      <c r="Z2451" s="101"/>
      <c r="AA2451" s="101"/>
    </row>
    <row r="2452" customFormat="false" ht="15.75" hidden="false" customHeight="true" outlineLevel="0" collapsed="false">
      <c r="A2452" s="101"/>
      <c r="B2452" s="101" t="n">
        <v>37</v>
      </c>
      <c r="C2452" s="101" t="n">
        <v>113</v>
      </c>
      <c r="D2452" s="101" t="n">
        <v>76</v>
      </c>
      <c r="E2452" s="101" t="n">
        <v>189</v>
      </c>
      <c r="F2452" s="101" t="s">
        <v>297</v>
      </c>
      <c r="G2452" s="101" t="str">
        <f aca="false">E2452&amp;""&amp;F2452</f>
        <v>189Os</v>
      </c>
      <c r="H2452" s="101" t="n">
        <v>-38988.462</v>
      </c>
      <c r="I2452" s="101" t="n">
        <v>5920.51</v>
      </c>
      <c r="J2452" s="101" t="n">
        <v>7258.56</v>
      </c>
      <c r="K2452" s="101" t="n">
        <v>13910.09</v>
      </c>
      <c r="L2452" s="101" t="n">
        <v>13660.12</v>
      </c>
      <c r="M2452" s="101" t="n">
        <v>-531.759</v>
      </c>
      <c r="N2452" s="101" t="n">
        <v>-2503.04</v>
      </c>
      <c r="O2452" s="101" t="n">
        <v>1976.57</v>
      </c>
      <c r="P2452" s="101" t="n">
        <v>-7607.56</v>
      </c>
      <c r="Q2452" s="101" t="n">
        <v>-8708.4</v>
      </c>
      <c r="R2452" s="101"/>
      <c r="S2452" s="101"/>
      <c r="T2452" s="101"/>
      <c r="U2452" s="101"/>
      <c r="V2452" s="101"/>
      <c r="W2452" s="101"/>
      <c r="X2452" s="101"/>
      <c r="Y2452" s="101"/>
      <c r="Z2452" s="101"/>
      <c r="AA2452" s="101"/>
    </row>
    <row r="2453" customFormat="false" ht="15.75" hidden="false" customHeight="true" outlineLevel="0" collapsed="false">
      <c r="A2453" s="101"/>
      <c r="B2453" s="101" t="n">
        <v>35</v>
      </c>
      <c r="C2453" s="101" t="n">
        <v>112</v>
      </c>
      <c r="D2453" s="101" t="n">
        <v>77</v>
      </c>
      <c r="E2453" s="101" t="n">
        <v>189</v>
      </c>
      <c r="F2453" s="101" t="s">
        <v>298</v>
      </c>
      <c r="G2453" s="101" t="str">
        <f aca="false">E2453&amp;""&amp;F2453</f>
        <v>189Ir</v>
      </c>
      <c r="H2453" s="101" t="n">
        <v>-38456.703</v>
      </c>
      <c r="I2453" s="101" t="n">
        <v>8176.64</v>
      </c>
      <c r="J2453" s="101" t="n">
        <v>4606.4</v>
      </c>
      <c r="K2453" s="101" t="n">
        <v>15049.97</v>
      </c>
      <c r="L2453" s="101" t="n">
        <v>11816.1</v>
      </c>
      <c r="M2453" s="101" t="n">
        <v>-1971.278</v>
      </c>
      <c r="N2453" s="101" t="n">
        <v>-4874.75</v>
      </c>
      <c r="O2453" s="101" t="n">
        <v>2940.99</v>
      </c>
      <c r="P2453" s="101" t="n">
        <v>-6726.8</v>
      </c>
      <c r="Q2453" s="101" t="n">
        <v>-8699.01</v>
      </c>
      <c r="R2453" s="101"/>
      <c r="S2453" s="101"/>
      <c r="T2453" s="101"/>
      <c r="U2453" s="101"/>
      <c r="V2453" s="101"/>
      <c r="W2453" s="101"/>
      <c r="X2453" s="101"/>
      <c r="Y2453" s="101"/>
      <c r="Z2453" s="101"/>
      <c r="AA2453" s="101"/>
    </row>
    <row r="2454" customFormat="false" ht="15.75" hidden="false" customHeight="true" outlineLevel="0" collapsed="false">
      <c r="A2454" s="101"/>
      <c r="B2454" s="101" t="n">
        <v>33</v>
      </c>
      <c r="C2454" s="101" t="n">
        <v>111</v>
      </c>
      <c r="D2454" s="101" t="n">
        <v>78</v>
      </c>
      <c r="E2454" s="101" t="n">
        <v>189</v>
      </c>
      <c r="F2454" s="101" t="s">
        <v>299</v>
      </c>
      <c r="G2454" s="101" t="str">
        <f aca="false">E2454&amp;""&amp;F2454</f>
        <v>189Pt</v>
      </c>
      <c r="H2454" s="101" t="n">
        <v>-36485.425</v>
      </c>
      <c r="I2454" s="101" t="n">
        <v>6727.74</v>
      </c>
      <c r="J2454" s="101" t="n">
        <v>5423.01</v>
      </c>
      <c r="K2454" s="101" t="n">
        <v>15943.01</v>
      </c>
      <c r="L2454" s="101" t="n">
        <v>9842.36</v>
      </c>
      <c r="M2454" s="101" t="n">
        <v>-2903.471</v>
      </c>
      <c r="N2454" s="101" t="n">
        <v>-6859.19</v>
      </c>
      <c r="O2454" s="101" t="n">
        <v>3899.5</v>
      </c>
      <c r="P2454" s="101" t="n">
        <v>-2635.13</v>
      </c>
      <c r="Q2454" s="101" t="n">
        <v>-12279.91</v>
      </c>
      <c r="R2454" s="101"/>
      <c r="S2454" s="101"/>
      <c r="T2454" s="101"/>
      <c r="U2454" s="101"/>
      <c r="V2454" s="101"/>
      <c r="W2454" s="101"/>
      <c r="X2454" s="101"/>
      <c r="Y2454" s="101"/>
      <c r="Z2454" s="101"/>
      <c r="AA2454" s="101"/>
    </row>
    <row r="2455" customFormat="false" ht="15.75" hidden="false" customHeight="true" outlineLevel="0" collapsed="false">
      <c r="A2455" s="101"/>
      <c r="B2455" s="101" t="n">
        <v>31</v>
      </c>
      <c r="C2455" s="101" t="n">
        <v>110</v>
      </c>
      <c r="D2455" s="101" t="n">
        <v>79</v>
      </c>
      <c r="E2455" s="101" t="n">
        <v>189</v>
      </c>
      <c r="F2455" s="101" t="s">
        <v>300</v>
      </c>
      <c r="G2455" s="101" t="str">
        <f aca="false">E2455&amp;""&amp;F2455</f>
        <v>189Au</v>
      </c>
      <c r="H2455" s="101" t="n">
        <v>-33581.954</v>
      </c>
      <c r="I2455" s="101" t="n">
        <v>9376.44</v>
      </c>
      <c r="J2455" s="101" t="n">
        <v>3041.92</v>
      </c>
      <c r="K2455" s="101" t="n">
        <v>16696.75</v>
      </c>
      <c r="L2455" s="101" t="n">
        <v>8610.52</v>
      </c>
      <c r="M2455" s="101" t="n">
        <v>-3955.72</v>
      </c>
      <c r="N2455" s="101" t="n">
        <v>-8979.77</v>
      </c>
      <c r="O2455" s="101" t="n">
        <v>4328.68</v>
      </c>
      <c r="P2455" s="101" t="n">
        <v>-2519.54</v>
      </c>
      <c r="Q2455" s="101" t="n">
        <v>-11442.02</v>
      </c>
      <c r="R2455" s="101"/>
      <c r="S2455" s="101"/>
      <c r="T2455" s="101"/>
      <c r="U2455" s="101"/>
      <c r="V2455" s="101"/>
      <c r="W2455" s="101"/>
      <c r="X2455" s="101"/>
      <c r="Y2455" s="101"/>
      <c r="Z2455" s="101"/>
      <c r="AA2455" s="101"/>
    </row>
    <row r="2456" customFormat="false" ht="15.75" hidden="false" customHeight="true" outlineLevel="0" collapsed="false">
      <c r="A2456" s="101"/>
      <c r="B2456" s="101" t="n">
        <v>29</v>
      </c>
      <c r="C2456" s="101" t="n">
        <v>109</v>
      </c>
      <c r="D2456" s="101" t="n">
        <v>80</v>
      </c>
      <c r="E2456" s="101" t="n">
        <v>189</v>
      </c>
      <c r="F2456" s="101" t="s">
        <v>301</v>
      </c>
      <c r="G2456" s="101" t="str">
        <f aca="false">E2456&amp;""&amp;F2456</f>
        <v>189Hg</v>
      </c>
      <c r="H2456" s="101" t="n">
        <v>-29626.234</v>
      </c>
      <c r="I2456" s="101" t="n">
        <v>7486.3</v>
      </c>
      <c r="J2456" s="101" t="n">
        <v>4638.37</v>
      </c>
      <c r="K2456" s="101" t="n">
        <v>17651.19</v>
      </c>
      <c r="L2456" s="101" t="n">
        <v>7519.13</v>
      </c>
      <c r="M2456" s="101" t="n">
        <v>-5024.054</v>
      </c>
      <c r="N2456" s="101" t="n">
        <v>-11748.07</v>
      </c>
      <c r="O2456" s="101" t="n">
        <v>4636.99</v>
      </c>
      <c r="P2456" s="101" t="n">
        <v>913.8</v>
      </c>
      <c r="Q2456" s="101" t="n">
        <v>-15361.15</v>
      </c>
      <c r="R2456" s="101"/>
      <c r="S2456" s="101"/>
      <c r="T2456" s="101"/>
      <c r="U2456" s="101"/>
      <c r="V2456" s="101"/>
      <c r="W2456" s="101"/>
      <c r="X2456" s="101"/>
      <c r="Y2456" s="101"/>
      <c r="Z2456" s="101"/>
      <c r="AA2456" s="101"/>
    </row>
    <row r="2457" customFormat="false" ht="15.75" hidden="false" customHeight="true" outlineLevel="0" collapsed="false">
      <c r="A2457" s="101"/>
      <c r="B2457" s="101" t="n">
        <v>27</v>
      </c>
      <c r="C2457" s="101" t="n">
        <v>108</v>
      </c>
      <c r="D2457" s="101" t="n">
        <v>81</v>
      </c>
      <c r="E2457" s="101" t="n">
        <v>189</v>
      </c>
      <c r="F2457" s="101" t="s">
        <v>302</v>
      </c>
      <c r="G2457" s="101" t="str">
        <f aca="false">E2457&amp;""&amp;F2457</f>
        <v>189Tl</v>
      </c>
      <c r="H2457" s="101" t="n">
        <v>-24602.181</v>
      </c>
      <c r="I2457" s="101" t="n">
        <v>10337.1</v>
      </c>
      <c r="J2457" s="101" t="n">
        <v>1679.9</v>
      </c>
      <c r="K2457" s="101" t="n">
        <v>18301.72</v>
      </c>
      <c r="L2457" s="101" t="n">
        <v>6152.28</v>
      </c>
      <c r="M2457" s="101" t="n">
        <v>-6724.016</v>
      </c>
      <c r="N2457" s="101" t="n">
        <v>-14537.37</v>
      </c>
      <c r="O2457" s="101" t="n">
        <v>4839.71</v>
      </c>
      <c r="P2457" s="101" t="n">
        <v>385.68</v>
      </c>
      <c r="Q2457" s="101" t="n">
        <v>-14858.5</v>
      </c>
      <c r="R2457" s="101"/>
      <c r="S2457" s="101"/>
      <c r="T2457" s="101"/>
      <c r="U2457" s="101"/>
      <c r="V2457" s="101"/>
      <c r="W2457" s="101"/>
      <c r="X2457" s="101"/>
      <c r="Y2457" s="101"/>
      <c r="Z2457" s="101"/>
      <c r="AA2457" s="101"/>
    </row>
    <row r="2458" customFormat="false" ht="15.75" hidden="false" customHeight="true" outlineLevel="0" collapsed="false">
      <c r="A2458" s="101"/>
      <c r="B2458" s="101" t="n">
        <v>25</v>
      </c>
      <c r="C2458" s="101" t="n">
        <v>107</v>
      </c>
      <c r="D2458" s="101" t="n">
        <v>82</v>
      </c>
      <c r="E2458" s="101" t="n">
        <v>189</v>
      </c>
      <c r="F2458" s="101" t="s">
        <v>303</v>
      </c>
      <c r="G2458" s="101" t="str">
        <f aca="false">E2458&amp;""&amp;F2458</f>
        <v>189Pb</v>
      </c>
      <c r="H2458" s="101" t="n">
        <v>-17878.164</v>
      </c>
      <c r="I2458" s="101" t="n">
        <v>8134.49</v>
      </c>
      <c r="J2458" s="101" t="n">
        <v>2830.73</v>
      </c>
      <c r="K2458" s="101" t="n">
        <v>19033.89</v>
      </c>
      <c r="L2458" s="101" t="n">
        <v>4338.43</v>
      </c>
      <c r="M2458" s="101" t="n">
        <v>-7813.358</v>
      </c>
      <c r="N2458" s="101" t="n">
        <v>-16456.17</v>
      </c>
      <c r="O2458" s="101" t="n">
        <v>5872.47</v>
      </c>
      <c r="P2458" s="101" t="n">
        <v>5044.11</v>
      </c>
      <c r="Q2458" s="101" t="n">
        <v>-18764.82</v>
      </c>
      <c r="R2458" s="101"/>
      <c r="S2458" s="101"/>
      <c r="T2458" s="101"/>
      <c r="U2458" s="101"/>
      <c r="V2458" s="101"/>
      <c r="W2458" s="101"/>
      <c r="X2458" s="101"/>
      <c r="Y2458" s="101"/>
      <c r="Z2458" s="101"/>
      <c r="AA2458" s="101"/>
    </row>
    <row r="2459" customFormat="false" ht="15.75" hidden="false" customHeight="true" outlineLevel="0" collapsed="false">
      <c r="A2459" s="101"/>
      <c r="B2459" s="101" t="n">
        <v>23</v>
      </c>
      <c r="C2459" s="101" t="n">
        <v>106</v>
      </c>
      <c r="D2459" s="101" t="n">
        <v>83</v>
      </c>
      <c r="E2459" s="101" t="n">
        <v>189</v>
      </c>
      <c r="F2459" s="101" t="s">
        <v>304</v>
      </c>
      <c r="G2459" s="101" t="str">
        <f aca="false">E2459&amp;""&amp;F2459</f>
        <v>189Bi</v>
      </c>
      <c r="H2459" s="101" t="n">
        <v>-10064.807</v>
      </c>
      <c r="I2459" s="101" t="n">
        <v>10951.46</v>
      </c>
      <c r="J2459" s="101" t="n">
        <v>-461.22</v>
      </c>
      <c r="K2459" s="101" t="n">
        <v>19824.08</v>
      </c>
      <c r="L2459" s="101" t="n">
        <v>2199.66</v>
      </c>
      <c r="M2459" s="101" t="n">
        <v>-8642.816</v>
      </c>
      <c r="N2459" s="101"/>
      <c r="O2459" s="101" t="n">
        <v>7268.15</v>
      </c>
      <c r="P2459" s="101" t="n">
        <v>4982.62</v>
      </c>
      <c r="Q2459" s="101" t="n">
        <v>-17591.73</v>
      </c>
      <c r="R2459" s="101"/>
      <c r="S2459" s="101"/>
      <c r="T2459" s="101"/>
      <c r="U2459" s="101"/>
      <c r="V2459" s="101"/>
      <c r="W2459" s="101"/>
      <c r="X2459" s="101"/>
      <c r="Y2459" s="101"/>
      <c r="Z2459" s="101"/>
      <c r="AA2459" s="101"/>
    </row>
    <row r="2460" customFormat="false" ht="15.75" hidden="false" customHeight="true" outlineLevel="0" collapsed="false">
      <c r="A2460" s="101"/>
      <c r="B2460" s="101" t="n">
        <v>21</v>
      </c>
      <c r="C2460" s="101" t="n">
        <v>105</v>
      </c>
      <c r="D2460" s="101" t="n">
        <v>84</v>
      </c>
      <c r="E2460" s="101" t="n">
        <v>189</v>
      </c>
      <c r="F2460" s="101" t="s">
        <v>305</v>
      </c>
      <c r="G2460" s="101" t="str">
        <f aca="false">E2460&amp;""&amp;F2460</f>
        <v>189Po</v>
      </c>
      <c r="H2460" s="101" t="n">
        <v>-1421.991</v>
      </c>
      <c r="I2460" s="101" t="n">
        <v>8948.92</v>
      </c>
      <c r="J2460" s="101" t="n">
        <v>1526.3</v>
      </c>
      <c r="K2460" s="101" t="n">
        <v>20397.35</v>
      </c>
      <c r="L2460" s="101" t="n">
        <v>1013.03</v>
      </c>
      <c r="M2460" s="101"/>
      <c r="N2460" s="101"/>
      <c r="O2460" s="101" t="n">
        <v>7694.3</v>
      </c>
      <c r="P2460" s="101" t="n">
        <v>9104.03</v>
      </c>
      <c r="Q2460" s="101"/>
      <c r="R2460" s="101"/>
      <c r="S2460" s="101"/>
      <c r="T2460" s="101"/>
      <c r="U2460" s="101"/>
      <c r="V2460" s="101"/>
      <c r="W2460" s="101"/>
      <c r="X2460" s="101"/>
      <c r="Y2460" s="101"/>
      <c r="Z2460" s="101"/>
      <c r="AA2460" s="101"/>
    </row>
    <row r="2461" customFormat="false" ht="15.75" hidden="false" customHeight="true" outlineLevel="0" collapsed="false">
      <c r="A2461" s="101"/>
      <c r="B2461" s="101" t="n">
        <v>44</v>
      </c>
      <c r="C2461" s="101" t="n">
        <v>117</v>
      </c>
      <c r="D2461" s="101" t="n">
        <v>73</v>
      </c>
      <c r="E2461" s="101" t="n">
        <v>190</v>
      </c>
      <c r="F2461" s="101" t="s">
        <v>294</v>
      </c>
      <c r="G2461" s="101" t="str">
        <f aca="false">E2461&amp;""&amp;F2461</f>
        <v>190Ta</v>
      </c>
      <c r="H2461" s="101" t="n">
        <v>-28513.01</v>
      </c>
      <c r="I2461" s="101" t="n">
        <v>4755.01</v>
      </c>
      <c r="J2461" s="101" t="n">
        <v>8640.01</v>
      </c>
      <c r="K2461" s="101" t="n">
        <v>11044.01</v>
      </c>
      <c r="L2461" s="101"/>
      <c r="M2461" s="101" t="n">
        <v>5868.01</v>
      </c>
      <c r="N2461" s="101" t="n">
        <v>7122.01</v>
      </c>
      <c r="O2461" s="101"/>
      <c r="P2461" s="101"/>
      <c r="Q2461" s="101" t="n">
        <v>-967.01</v>
      </c>
      <c r="R2461" s="101"/>
      <c r="S2461" s="101"/>
      <c r="T2461" s="101"/>
      <c r="U2461" s="101"/>
      <c r="V2461" s="101"/>
      <c r="W2461" s="101"/>
      <c r="X2461" s="101"/>
      <c r="Y2461" s="101"/>
      <c r="Z2461" s="101"/>
      <c r="AA2461" s="101"/>
    </row>
    <row r="2462" customFormat="false" ht="15.75" hidden="false" customHeight="true" outlineLevel="0" collapsed="false">
      <c r="A2462" s="101"/>
      <c r="B2462" s="101" t="n">
        <v>42</v>
      </c>
      <c r="C2462" s="101" t="n">
        <v>116</v>
      </c>
      <c r="D2462" s="101" t="n">
        <v>74</v>
      </c>
      <c r="E2462" s="101" t="n">
        <v>190</v>
      </c>
      <c r="F2462" s="101" t="s">
        <v>295</v>
      </c>
      <c r="G2462" s="101" t="str">
        <f aca="false">E2462&amp;""&amp;F2462</f>
        <v>190W</v>
      </c>
      <c r="H2462" s="101" t="n">
        <v>-34380.894</v>
      </c>
      <c r="I2462" s="101" t="n">
        <v>6834.68</v>
      </c>
      <c r="J2462" s="101" t="n">
        <v>9841.01</v>
      </c>
      <c r="K2462" s="101" t="n">
        <v>11853.65</v>
      </c>
      <c r="L2462" s="101" t="n">
        <v>18080.01</v>
      </c>
      <c r="M2462" s="101" t="n">
        <v>1254.097</v>
      </c>
      <c r="N2462" s="101" t="n">
        <v>4328.55</v>
      </c>
      <c r="O2462" s="101" t="n">
        <v>-381.6</v>
      </c>
      <c r="P2462" s="101" t="n">
        <v>-14507.01</v>
      </c>
      <c r="Q2462" s="101" t="n">
        <v>-4471.49</v>
      </c>
      <c r="R2462" s="101"/>
      <c r="S2462" s="101"/>
      <c r="T2462" s="101"/>
      <c r="U2462" s="101"/>
      <c r="V2462" s="101"/>
      <c r="W2462" s="101"/>
      <c r="X2462" s="101"/>
      <c r="Y2462" s="101"/>
      <c r="Z2462" s="101"/>
      <c r="AA2462" s="101"/>
    </row>
    <row r="2463" customFormat="false" ht="15.75" hidden="false" customHeight="true" outlineLevel="0" collapsed="false">
      <c r="A2463" s="101"/>
      <c r="B2463" s="101" t="n">
        <v>40</v>
      </c>
      <c r="C2463" s="101" t="n">
        <v>115</v>
      </c>
      <c r="D2463" s="101" t="n">
        <v>75</v>
      </c>
      <c r="E2463" s="101" t="n">
        <v>190</v>
      </c>
      <c r="F2463" s="101" t="s">
        <v>296</v>
      </c>
      <c r="G2463" s="101" t="str">
        <f aca="false">E2463&amp;""&amp;F2463</f>
        <v>190Re</v>
      </c>
      <c r="H2463" s="101" t="n">
        <v>-35634.992</v>
      </c>
      <c r="I2463" s="101" t="n">
        <v>5725.59</v>
      </c>
      <c r="J2463" s="101" t="n">
        <v>7306.43</v>
      </c>
      <c r="K2463" s="101" t="n">
        <v>12758.75</v>
      </c>
      <c r="L2463" s="101" t="n">
        <v>16600.9</v>
      </c>
      <c r="M2463" s="101" t="n">
        <v>3074.45</v>
      </c>
      <c r="N2463" s="101" t="n">
        <v>1120.63</v>
      </c>
      <c r="O2463" s="101" t="n">
        <v>549.9</v>
      </c>
      <c r="P2463" s="101" t="n">
        <v>-11095.01</v>
      </c>
      <c r="Q2463" s="101" t="n">
        <v>-4717.85</v>
      </c>
      <c r="R2463" s="101"/>
      <c r="S2463" s="101"/>
      <c r="T2463" s="101"/>
      <c r="U2463" s="101"/>
      <c r="V2463" s="101"/>
      <c r="W2463" s="101"/>
      <c r="X2463" s="101"/>
      <c r="Y2463" s="101"/>
      <c r="Z2463" s="101"/>
      <c r="AA2463" s="101"/>
    </row>
    <row r="2464" customFormat="false" ht="15.75" hidden="false" customHeight="true" outlineLevel="0" collapsed="false">
      <c r="A2464" s="101"/>
      <c r="B2464" s="101" t="n">
        <v>38</v>
      </c>
      <c r="C2464" s="101" t="n">
        <v>114</v>
      </c>
      <c r="D2464" s="101" t="n">
        <v>76</v>
      </c>
      <c r="E2464" s="101" t="n">
        <v>190</v>
      </c>
      <c r="F2464" s="101" t="s">
        <v>297</v>
      </c>
      <c r="G2464" s="101" t="str">
        <f aca="false">E2464&amp;""&amp;F2464</f>
        <v>190Os</v>
      </c>
      <c r="H2464" s="101" t="n">
        <v>-38709.442</v>
      </c>
      <c r="I2464" s="101" t="n">
        <v>7792.3</v>
      </c>
      <c r="J2464" s="101" t="n">
        <v>8017.69</v>
      </c>
      <c r="K2464" s="101" t="n">
        <v>13712.81</v>
      </c>
      <c r="L2464" s="101" t="n">
        <v>14617.51</v>
      </c>
      <c r="M2464" s="101" t="n">
        <v>-1953.82</v>
      </c>
      <c r="N2464" s="101" t="n">
        <v>-1384.2</v>
      </c>
      <c r="O2464" s="101" t="n">
        <v>1376.45</v>
      </c>
      <c r="P2464" s="101" t="n">
        <v>-10380.88</v>
      </c>
      <c r="Q2464" s="101" t="n">
        <v>-8324.06</v>
      </c>
      <c r="R2464" s="101"/>
      <c r="S2464" s="101"/>
      <c r="T2464" s="101"/>
      <c r="U2464" s="101"/>
      <c r="V2464" s="101"/>
      <c r="W2464" s="101"/>
      <c r="X2464" s="101"/>
      <c r="Y2464" s="101"/>
      <c r="Z2464" s="101"/>
      <c r="AA2464" s="101"/>
    </row>
    <row r="2465" customFormat="false" ht="15.75" hidden="false" customHeight="true" outlineLevel="0" collapsed="false">
      <c r="A2465" s="101"/>
      <c r="B2465" s="101" t="n">
        <v>36</v>
      </c>
      <c r="C2465" s="101" t="n">
        <v>113</v>
      </c>
      <c r="D2465" s="101" t="n">
        <v>77</v>
      </c>
      <c r="E2465" s="101" t="n">
        <v>190</v>
      </c>
      <c r="F2465" s="101" t="s">
        <v>298</v>
      </c>
      <c r="G2465" s="101" t="str">
        <f aca="false">E2465&amp;""&amp;F2465</f>
        <v>190Ir</v>
      </c>
      <c r="H2465" s="101" t="n">
        <v>-36755.621</v>
      </c>
      <c r="I2465" s="101" t="n">
        <v>6370.23</v>
      </c>
      <c r="J2465" s="101" t="n">
        <v>5056.13</v>
      </c>
      <c r="K2465" s="101" t="n">
        <v>14546.87</v>
      </c>
      <c r="L2465" s="101" t="n">
        <v>12314.69</v>
      </c>
      <c r="M2465" s="101" t="n">
        <v>569.616</v>
      </c>
      <c r="N2465" s="101" t="n">
        <v>-3872.38</v>
      </c>
      <c r="O2465" s="101" t="n">
        <v>2750.11</v>
      </c>
      <c r="P2465" s="101" t="n">
        <v>-6063.87</v>
      </c>
      <c r="Q2465" s="101" t="n">
        <v>-8341.51</v>
      </c>
      <c r="R2465" s="101"/>
      <c r="S2465" s="101"/>
      <c r="T2465" s="101"/>
      <c r="U2465" s="101"/>
      <c r="V2465" s="101"/>
      <c r="W2465" s="101"/>
      <c r="X2465" s="101"/>
      <c r="Y2465" s="101"/>
      <c r="Z2465" s="101"/>
      <c r="AA2465" s="101"/>
    </row>
    <row r="2466" customFormat="false" ht="15.75" hidden="false" customHeight="true" outlineLevel="0" collapsed="false">
      <c r="A2466" s="101"/>
      <c r="B2466" s="101" t="n">
        <v>34</v>
      </c>
      <c r="C2466" s="101" t="n">
        <v>112</v>
      </c>
      <c r="D2466" s="101" t="n">
        <v>78</v>
      </c>
      <c r="E2466" s="101" t="n">
        <v>190</v>
      </c>
      <c r="F2466" s="101" t="s">
        <v>299</v>
      </c>
      <c r="G2466" s="101" t="str">
        <f aca="false">E2466&amp;""&amp;F2466</f>
        <v>190Pt</v>
      </c>
      <c r="H2466" s="101" t="n">
        <v>-37325.237</v>
      </c>
      <c r="I2466" s="101" t="n">
        <v>8911.13</v>
      </c>
      <c r="J2466" s="101" t="n">
        <v>6157.5</v>
      </c>
      <c r="K2466" s="101" t="n">
        <v>15638.87</v>
      </c>
      <c r="L2466" s="101" t="n">
        <v>10763.91</v>
      </c>
      <c r="M2466" s="101" t="n">
        <v>-4442</v>
      </c>
      <c r="N2466" s="101" t="n">
        <v>-5955.07</v>
      </c>
      <c r="O2466" s="101" t="n">
        <v>3252.23</v>
      </c>
      <c r="P2466" s="101" t="n">
        <v>-5625.75</v>
      </c>
      <c r="Q2466" s="101" t="n">
        <v>-11814.6</v>
      </c>
      <c r="R2466" s="101"/>
      <c r="S2466" s="101"/>
      <c r="T2466" s="101"/>
      <c r="U2466" s="101"/>
      <c r="V2466" s="101"/>
      <c r="W2466" s="101"/>
      <c r="X2466" s="101"/>
      <c r="Y2466" s="101"/>
      <c r="Z2466" s="101"/>
      <c r="AA2466" s="101"/>
    </row>
    <row r="2467" customFormat="false" ht="15.75" hidden="false" customHeight="true" outlineLevel="0" collapsed="false">
      <c r="A2467" s="101"/>
      <c r="B2467" s="101" t="n">
        <v>32</v>
      </c>
      <c r="C2467" s="101" t="n">
        <v>111</v>
      </c>
      <c r="D2467" s="101" t="n">
        <v>79</v>
      </c>
      <c r="E2467" s="101" t="n">
        <v>190</v>
      </c>
      <c r="F2467" s="101" t="s">
        <v>300</v>
      </c>
      <c r="G2467" s="101" t="str">
        <f aca="false">E2467&amp;""&amp;F2467</f>
        <v>190Au</v>
      </c>
      <c r="H2467" s="101" t="n">
        <v>-32883.237</v>
      </c>
      <c r="I2467" s="101" t="n">
        <v>7372.6</v>
      </c>
      <c r="J2467" s="101" t="n">
        <v>3686.78</v>
      </c>
      <c r="K2467" s="101" t="n">
        <v>16749.04</v>
      </c>
      <c r="L2467" s="101" t="n">
        <v>9109.8</v>
      </c>
      <c r="M2467" s="101" t="n">
        <v>-1513.068</v>
      </c>
      <c r="N2467" s="101" t="n">
        <v>-8504.01</v>
      </c>
      <c r="O2467" s="101" t="n">
        <v>3866.62</v>
      </c>
      <c r="P2467" s="101" t="n">
        <v>-1715.5</v>
      </c>
      <c r="Q2467" s="101" t="n">
        <v>-11328.32</v>
      </c>
      <c r="R2467" s="101"/>
      <c r="S2467" s="101"/>
      <c r="T2467" s="101"/>
      <c r="U2467" s="101"/>
      <c r="V2467" s="101"/>
      <c r="W2467" s="101"/>
      <c r="X2467" s="101"/>
      <c r="Y2467" s="101"/>
      <c r="Z2467" s="101"/>
      <c r="AA2467" s="101"/>
    </row>
    <row r="2468" customFormat="false" ht="15.75" hidden="false" customHeight="true" outlineLevel="0" collapsed="false">
      <c r="A2468" s="101"/>
      <c r="B2468" s="101" t="n">
        <v>30</v>
      </c>
      <c r="C2468" s="101" t="n">
        <v>110</v>
      </c>
      <c r="D2468" s="101" t="n">
        <v>80</v>
      </c>
      <c r="E2468" s="101" t="n">
        <v>190</v>
      </c>
      <c r="F2468" s="101" t="s">
        <v>301</v>
      </c>
      <c r="G2468" s="101" t="str">
        <f aca="false">E2468&amp;""&amp;F2468</f>
        <v>190Hg</v>
      </c>
      <c r="H2468" s="101" t="n">
        <v>-31370.17</v>
      </c>
      <c r="I2468" s="101" t="n">
        <v>9815.25</v>
      </c>
      <c r="J2468" s="101" t="n">
        <v>5077.19</v>
      </c>
      <c r="K2468" s="101" t="n">
        <v>17301.55</v>
      </c>
      <c r="L2468" s="101" t="n">
        <v>8119.1</v>
      </c>
      <c r="M2468" s="101" t="n">
        <v>-6991.01</v>
      </c>
      <c r="N2468" s="101" t="n">
        <v>-10953.68</v>
      </c>
      <c r="O2468" s="101" t="n">
        <v>4069.39</v>
      </c>
      <c r="P2468" s="101" t="n">
        <v>-2173.71</v>
      </c>
      <c r="Q2468" s="101" t="n">
        <v>-14839.31</v>
      </c>
      <c r="R2468" s="101"/>
      <c r="S2468" s="101"/>
      <c r="T2468" s="101"/>
      <c r="U2468" s="101"/>
      <c r="V2468" s="101"/>
      <c r="W2468" s="101"/>
      <c r="X2468" s="101"/>
      <c r="Y2468" s="101"/>
      <c r="Z2468" s="101"/>
      <c r="AA2468" s="101"/>
    </row>
    <row r="2469" customFormat="false" ht="15.75" hidden="false" customHeight="true" outlineLevel="0" collapsed="false">
      <c r="A2469" s="101"/>
      <c r="B2469" s="101" t="n">
        <v>28</v>
      </c>
      <c r="C2469" s="101" t="n">
        <v>109</v>
      </c>
      <c r="D2469" s="101" t="n">
        <v>81</v>
      </c>
      <c r="E2469" s="101" t="n">
        <v>190</v>
      </c>
      <c r="F2469" s="101" t="s">
        <v>302</v>
      </c>
      <c r="G2469" s="101" t="str">
        <f aca="false">E2469&amp;""&amp;F2469</f>
        <v>190Tl</v>
      </c>
      <c r="H2469" s="101" t="n">
        <v>-24379.01</v>
      </c>
      <c r="I2469" s="101" t="n">
        <v>7848.01</v>
      </c>
      <c r="J2469" s="101" t="n">
        <v>2042.01</v>
      </c>
      <c r="K2469" s="101" t="n">
        <v>18186.01</v>
      </c>
      <c r="L2469" s="101" t="n">
        <v>6680.01</v>
      </c>
      <c r="M2469" s="101" t="n">
        <v>-3963.01</v>
      </c>
      <c r="N2469" s="101" t="n">
        <v>-13780.01</v>
      </c>
      <c r="O2469" s="101" t="n">
        <v>4911.01</v>
      </c>
      <c r="P2469" s="101" t="n">
        <v>1914.01</v>
      </c>
      <c r="Q2469" s="101" t="n">
        <v>-14572.01</v>
      </c>
      <c r="R2469" s="101"/>
      <c r="S2469" s="101"/>
      <c r="T2469" s="101"/>
      <c r="U2469" s="101"/>
      <c r="V2469" s="101"/>
      <c r="W2469" s="101"/>
      <c r="X2469" s="101"/>
      <c r="Y2469" s="101"/>
      <c r="Z2469" s="101"/>
      <c r="AA2469" s="101"/>
    </row>
    <row r="2470" customFormat="false" ht="15.75" hidden="false" customHeight="true" outlineLevel="0" collapsed="false">
      <c r="A2470" s="101"/>
      <c r="B2470" s="101" t="n">
        <v>26</v>
      </c>
      <c r="C2470" s="101" t="n">
        <v>108</v>
      </c>
      <c r="D2470" s="101" t="n">
        <v>82</v>
      </c>
      <c r="E2470" s="101" t="n">
        <v>190</v>
      </c>
      <c r="F2470" s="101" t="s">
        <v>303</v>
      </c>
      <c r="G2470" s="101" t="str">
        <f aca="false">E2470&amp;""&amp;F2470</f>
        <v>190Pb</v>
      </c>
      <c r="H2470" s="101" t="n">
        <v>-20416.486</v>
      </c>
      <c r="I2470" s="101" t="n">
        <v>10609.64</v>
      </c>
      <c r="J2470" s="101" t="n">
        <v>3103.28</v>
      </c>
      <c r="K2470" s="101" t="n">
        <v>18744.13</v>
      </c>
      <c r="L2470" s="101" t="n">
        <v>4783.18</v>
      </c>
      <c r="M2470" s="101" t="n">
        <v>-9817.539</v>
      </c>
      <c r="N2470" s="101" t="n">
        <v>-15852.7</v>
      </c>
      <c r="O2470" s="101" t="n">
        <v>5697.46</v>
      </c>
      <c r="P2470" s="101" t="n">
        <v>1920.78</v>
      </c>
      <c r="Q2470" s="101" t="n">
        <v>-18423</v>
      </c>
      <c r="R2470" s="101"/>
      <c r="S2470" s="101"/>
      <c r="T2470" s="101"/>
      <c r="U2470" s="101"/>
      <c r="V2470" s="101"/>
      <c r="W2470" s="101"/>
      <c r="X2470" s="101"/>
      <c r="Y2470" s="101"/>
      <c r="Z2470" s="101"/>
      <c r="AA2470" s="101"/>
    </row>
    <row r="2471" customFormat="false" ht="15.75" hidden="false" customHeight="true" outlineLevel="0" collapsed="false">
      <c r="A2471" s="101"/>
      <c r="B2471" s="101" t="n">
        <v>24</v>
      </c>
      <c r="C2471" s="101" t="n">
        <v>107</v>
      </c>
      <c r="D2471" s="101" t="n">
        <v>83</v>
      </c>
      <c r="E2471" s="101" t="n">
        <v>190</v>
      </c>
      <c r="F2471" s="101" t="s">
        <v>304</v>
      </c>
      <c r="G2471" s="101" t="str">
        <f aca="false">E2471&amp;""&amp;F2471</f>
        <v>190Bi</v>
      </c>
      <c r="H2471" s="101" t="n">
        <v>-10598.947</v>
      </c>
      <c r="I2471" s="101" t="n">
        <v>8605.46</v>
      </c>
      <c r="J2471" s="101" t="n">
        <v>9.75</v>
      </c>
      <c r="K2471" s="101" t="n">
        <v>19556.92</v>
      </c>
      <c r="L2471" s="101" t="n">
        <v>2840.49</v>
      </c>
      <c r="M2471" s="101" t="n">
        <v>-6035.157</v>
      </c>
      <c r="N2471" s="101"/>
      <c r="O2471" s="101" t="n">
        <v>6862.75</v>
      </c>
      <c r="P2471" s="101" t="n">
        <v>6714.26</v>
      </c>
      <c r="Q2471" s="101" t="n">
        <v>-17248.27</v>
      </c>
      <c r="R2471" s="101"/>
      <c r="S2471" s="101"/>
      <c r="T2471" s="101"/>
      <c r="U2471" s="101"/>
      <c r="V2471" s="101"/>
      <c r="W2471" s="101"/>
      <c r="X2471" s="101"/>
      <c r="Y2471" s="101"/>
      <c r="Z2471" s="101"/>
      <c r="AA2471" s="101"/>
    </row>
    <row r="2472" customFormat="false" ht="15.75" hidden="false" customHeight="true" outlineLevel="0" collapsed="false">
      <c r="A2472" s="101"/>
      <c r="B2472" s="101" t="n">
        <v>22</v>
      </c>
      <c r="C2472" s="101" t="n">
        <v>106</v>
      </c>
      <c r="D2472" s="101" t="n">
        <v>84</v>
      </c>
      <c r="E2472" s="101" t="n">
        <v>190</v>
      </c>
      <c r="F2472" s="101" t="s">
        <v>305</v>
      </c>
      <c r="G2472" s="101" t="str">
        <f aca="false">E2472&amp;""&amp;F2472</f>
        <v>190Po</v>
      </c>
      <c r="H2472" s="101" t="n">
        <v>-4563.79</v>
      </c>
      <c r="I2472" s="101" t="n">
        <v>11213.12</v>
      </c>
      <c r="J2472" s="101" t="n">
        <v>1787.95</v>
      </c>
      <c r="K2472" s="101" t="n">
        <v>20162.03</v>
      </c>
      <c r="L2472" s="101" t="n">
        <v>1326.74</v>
      </c>
      <c r="M2472" s="101"/>
      <c r="N2472" s="101"/>
      <c r="O2472" s="101" t="n">
        <v>7693.19</v>
      </c>
      <c r="P2472" s="101" t="n">
        <v>6025.4</v>
      </c>
      <c r="Q2472" s="101"/>
      <c r="R2472" s="101"/>
      <c r="S2472" s="101"/>
      <c r="T2472" s="101"/>
      <c r="U2472" s="101"/>
      <c r="V2472" s="101"/>
      <c r="W2472" s="101"/>
      <c r="X2472" s="101"/>
      <c r="Y2472" s="101"/>
      <c r="Z2472" s="101"/>
      <c r="AA2472" s="101"/>
    </row>
    <row r="2473" customFormat="false" ht="15.75" hidden="false" customHeight="true" outlineLevel="0" collapsed="false">
      <c r="A2473" s="101"/>
      <c r="B2473" s="101" t="n">
        <v>45</v>
      </c>
      <c r="C2473" s="101" t="n">
        <v>118</v>
      </c>
      <c r="D2473" s="101" t="n">
        <v>73</v>
      </c>
      <c r="E2473" s="101" t="n">
        <v>191</v>
      </c>
      <c r="F2473" s="101" t="s">
        <v>294</v>
      </c>
      <c r="G2473" s="101" t="str">
        <f aca="false">E2473&amp;""&amp;F2473</f>
        <v>191Ta</v>
      </c>
      <c r="H2473" s="101" t="n">
        <v>-26492.01</v>
      </c>
      <c r="I2473" s="101" t="n">
        <v>6050.01</v>
      </c>
      <c r="J2473" s="101"/>
      <c r="K2473" s="101" t="n">
        <v>10805.01</v>
      </c>
      <c r="L2473" s="101"/>
      <c r="M2473" s="101" t="n">
        <v>4684.01</v>
      </c>
      <c r="N2473" s="101" t="n">
        <v>7860.01</v>
      </c>
      <c r="O2473" s="101"/>
      <c r="P2473" s="101"/>
      <c r="Q2473" s="101" t="n">
        <v>-182.01</v>
      </c>
      <c r="R2473" s="101"/>
      <c r="S2473" s="101"/>
      <c r="T2473" s="101"/>
      <c r="U2473" s="101"/>
      <c r="V2473" s="101"/>
      <c r="W2473" s="101"/>
      <c r="X2473" s="101"/>
      <c r="Y2473" s="101"/>
      <c r="Z2473" s="101"/>
      <c r="AA2473" s="101"/>
    </row>
    <row r="2474" customFormat="false" ht="15.75" hidden="false" customHeight="true" outlineLevel="0" collapsed="false">
      <c r="A2474" s="101"/>
      <c r="B2474" s="101" t="n">
        <v>43</v>
      </c>
      <c r="C2474" s="101" t="n">
        <v>117</v>
      </c>
      <c r="D2474" s="101" t="n">
        <v>74</v>
      </c>
      <c r="E2474" s="101" t="n">
        <v>191</v>
      </c>
      <c r="F2474" s="101" t="s">
        <v>295</v>
      </c>
      <c r="G2474" s="101" t="str">
        <f aca="false">E2474&amp;""&amp;F2474</f>
        <v>191W</v>
      </c>
      <c r="H2474" s="101" t="n">
        <v>-31176.173</v>
      </c>
      <c r="I2474" s="101" t="n">
        <v>4866.6</v>
      </c>
      <c r="J2474" s="101" t="n">
        <v>9952.01</v>
      </c>
      <c r="K2474" s="101" t="n">
        <v>11701.27</v>
      </c>
      <c r="L2474" s="101" t="n">
        <v>18592.01</v>
      </c>
      <c r="M2474" s="101" t="n">
        <v>3175.881</v>
      </c>
      <c r="N2474" s="101" t="n">
        <v>5220.69</v>
      </c>
      <c r="O2474" s="101" t="n">
        <v>-785.01</v>
      </c>
      <c r="P2474" s="101"/>
      <c r="Q2474" s="101" t="n">
        <v>-3612.5</v>
      </c>
      <c r="R2474" s="101"/>
      <c r="S2474" s="101"/>
      <c r="T2474" s="101"/>
      <c r="U2474" s="101"/>
      <c r="V2474" s="101"/>
      <c r="W2474" s="101"/>
      <c r="X2474" s="101"/>
      <c r="Y2474" s="101"/>
      <c r="Z2474" s="101"/>
      <c r="AA2474" s="101"/>
    </row>
    <row r="2475" customFormat="false" ht="15.75" hidden="false" customHeight="true" outlineLevel="0" collapsed="false">
      <c r="A2475" s="101"/>
      <c r="B2475" s="101" t="n">
        <v>41</v>
      </c>
      <c r="C2475" s="101" t="n">
        <v>116</v>
      </c>
      <c r="D2475" s="101" t="n">
        <v>75</v>
      </c>
      <c r="E2475" s="101" t="n">
        <v>191</v>
      </c>
      <c r="F2475" s="101" t="s">
        <v>296</v>
      </c>
      <c r="G2475" s="101" t="str">
        <f aca="false">E2475&amp;""&amp;F2475</f>
        <v>191Re</v>
      </c>
      <c r="H2475" s="101" t="n">
        <v>-34352.054</v>
      </c>
      <c r="I2475" s="101" t="n">
        <v>6788.38</v>
      </c>
      <c r="J2475" s="101" t="n">
        <v>7260.13</v>
      </c>
      <c r="K2475" s="101" t="n">
        <v>12513.97</v>
      </c>
      <c r="L2475" s="101" t="n">
        <v>17101.01</v>
      </c>
      <c r="M2475" s="101" t="n">
        <v>2044.806</v>
      </c>
      <c r="N2475" s="101" t="n">
        <v>2358.78</v>
      </c>
      <c r="O2475" s="101" t="n">
        <v>123.23</v>
      </c>
      <c r="P2475" s="101" t="n">
        <v>-13128.01</v>
      </c>
      <c r="Q2475" s="101" t="n">
        <v>-3713.93</v>
      </c>
      <c r="R2475" s="101"/>
      <c r="S2475" s="101"/>
      <c r="T2475" s="101"/>
      <c r="U2475" s="101"/>
      <c r="V2475" s="101"/>
      <c r="W2475" s="101"/>
      <c r="X2475" s="101"/>
      <c r="Y2475" s="101"/>
      <c r="Z2475" s="101"/>
      <c r="AA2475" s="101"/>
    </row>
    <row r="2476" customFormat="false" ht="15.75" hidden="false" customHeight="true" outlineLevel="0" collapsed="false">
      <c r="A2476" s="101"/>
      <c r="B2476" s="101" t="n">
        <v>39</v>
      </c>
      <c r="C2476" s="101" t="n">
        <v>115</v>
      </c>
      <c r="D2476" s="101" t="n">
        <v>76</v>
      </c>
      <c r="E2476" s="101" t="n">
        <v>191</v>
      </c>
      <c r="F2476" s="101" t="s">
        <v>297</v>
      </c>
      <c r="G2476" s="101" t="str">
        <f aca="false">E2476&amp;""&amp;F2476</f>
        <v>191Os</v>
      </c>
      <c r="H2476" s="101" t="n">
        <v>-36396.86</v>
      </c>
      <c r="I2476" s="101" t="n">
        <v>5758.74</v>
      </c>
      <c r="J2476" s="101" t="n">
        <v>8050.84</v>
      </c>
      <c r="K2476" s="101" t="n">
        <v>13551.03</v>
      </c>
      <c r="L2476" s="101" t="n">
        <v>15357.26</v>
      </c>
      <c r="M2476" s="101" t="n">
        <v>313.977</v>
      </c>
      <c r="N2476" s="101" t="n">
        <v>-695.41</v>
      </c>
      <c r="O2476" s="101" t="n">
        <v>1084.51</v>
      </c>
      <c r="P2476" s="101" t="n">
        <v>-9304.94</v>
      </c>
      <c r="Q2476" s="101" t="n">
        <v>-7712.56</v>
      </c>
      <c r="R2476" s="101"/>
      <c r="S2476" s="101"/>
      <c r="T2476" s="101"/>
      <c r="U2476" s="101"/>
      <c r="V2476" s="101"/>
      <c r="W2476" s="101"/>
      <c r="X2476" s="101"/>
      <c r="Y2476" s="101"/>
      <c r="Z2476" s="101"/>
      <c r="AA2476" s="101"/>
    </row>
    <row r="2477" customFormat="false" ht="15.75" hidden="false" customHeight="true" outlineLevel="0" collapsed="false">
      <c r="A2477" s="101"/>
      <c r="B2477" s="101" t="n">
        <v>37</v>
      </c>
      <c r="C2477" s="101" t="n">
        <v>114</v>
      </c>
      <c r="D2477" s="101" t="n">
        <v>77</v>
      </c>
      <c r="E2477" s="101" t="n">
        <v>191</v>
      </c>
      <c r="F2477" s="101" t="s">
        <v>298</v>
      </c>
      <c r="G2477" s="101" t="str">
        <f aca="false">E2477&amp;""&amp;F2477</f>
        <v>191Ir</v>
      </c>
      <c r="H2477" s="101" t="n">
        <v>-36710.837</v>
      </c>
      <c r="I2477" s="101" t="n">
        <v>8026.53</v>
      </c>
      <c r="J2477" s="101" t="n">
        <v>5290.37</v>
      </c>
      <c r="K2477" s="101" t="n">
        <v>14396.77</v>
      </c>
      <c r="L2477" s="101" t="n">
        <v>13308.06</v>
      </c>
      <c r="M2477" s="101" t="n">
        <v>-1009.384</v>
      </c>
      <c r="N2477" s="101" t="n">
        <v>-2899.7</v>
      </c>
      <c r="O2477" s="101" t="n">
        <v>2082.79</v>
      </c>
      <c r="P2477" s="101" t="n">
        <v>-8364.82</v>
      </c>
      <c r="Q2477" s="101" t="n">
        <v>-7456.92</v>
      </c>
      <c r="R2477" s="101"/>
      <c r="S2477" s="101"/>
      <c r="T2477" s="101"/>
      <c r="U2477" s="101"/>
      <c r="V2477" s="101"/>
      <c r="W2477" s="101"/>
      <c r="X2477" s="101"/>
      <c r="Y2477" s="101"/>
      <c r="Z2477" s="101"/>
      <c r="AA2477" s="101"/>
    </row>
    <row r="2478" customFormat="false" ht="15.75" hidden="false" customHeight="true" outlineLevel="0" collapsed="false">
      <c r="A2478" s="101"/>
      <c r="B2478" s="101" t="n">
        <v>35</v>
      </c>
      <c r="C2478" s="101" t="n">
        <v>113</v>
      </c>
      <c r="D2478" s="101" t="n">
        <v>78</v>
      </c>
      <c r="E2478" s="101" t="n">
        <v>191</v>
      </c>
      <c r="F2478" s="101" t="s">
        <v>299</v>
      </c>
      <c r="G2478" s="101" t="str">
        <f aca="false">E2478&amp;""&amp;F2478</f>
        <v>191Pt</v>
      </c>
      <c r="H2478" s="101" t="n">
        <v>-35701.452</v>
      </c>
      <c r="I2478" s="101" t="n">
        <v>6447.53</v>
      </c>
      <c r="J2478" s="101" t="n">
        <v>6234.8</v>
      </c>
      <c r="K2478" s="101" t="n">
        <v>15358.66</v>
      </c>
      <c r="L2478" s="101" t="n">
        <v>11290.93</v>
      </c>
      <c r="M2478" s="101" t="n">
        <v>-1890.315</v>
      </c>
      <c r="N2478" s="101" t="n">
        <v>-5108.54</v>
      </c>
      <c r="O2478" s="101" t="n">
        <v>3094.64</v>
      </c>
      <c r="P2478" s="101" t="n">
        <v>-4280.98</v>
      </c>
      <c r="Q2478" s="101" t="n">
        <v>-10889.53</v>
      </c>
      <c r="R2478" s="101"/>
      <c r="S2478" s="101"/>
      <c r="T2478" s="101"/>
      <c r="U2478" s="101"/>
      <c r="V2478" s="101"/>
      <c r="W2478" s="101"/>
      <c r="X2478" s="101"/>
      <c r="Y2478" s="101"/>
      <c r="Z2478" s="101"/>
      <c r="AA2478" s="101"/>
    </row>
    <row r="2479" customFormat="false" ht="15.75" hidden="false" customHeight="true" outlineLevel="0" collapsed="false">
      <c r="A2479" s="101"/>
      <c r="B2479" s="101" t="n">
        <v>33</v>
      </c>
      <c r="C2479" s="101" t="n">
        <v>112</v>
      </c>
      <c r="D2479" s="101" t="n">
        <v>79</v>
      </c>
      <c r="E2479" s="101" t="n">
        <v>191</v>
      </c>
      <c r="F2479" s="101" t="s">
        <v>300</v>
      </c>
      <c r="G2479" s="101" t="str">
        <f aca="false">E2479&amp;""&amp;F2479</f>
        <v>191Au</v>
      </c>
      <c r="H2479" s="101" t="n">
        <v>-33811.138</v>
      </c>
      <c r="I2479" s="101" t="n">
        <v>8999.22</v>
      </c>
      <c r="J2479" s="101" t="n">
        <v>3774.87</v>
      </c>
      <c r="K2479" s="101" t="n">
        <v>16371.82</v>
      </c>
      <c r="L2479" s="101" t="n">
        <v>9932.38</v>
      </c>
      <c r="M2479" s="101" t="n">
        <v>-3218.23</v>
      </c>
      <c r="N2479" s="101" t="n">
        <v>-7528.29</v>
      </c>
      <c r="O2479" s="101" t="n">
        <v>3313.32</v>
      </c>
      <c r="P2479" s="101" t="n">
        <v>-4344.49</v>
      </c>
      <c r="Q2479" s="101" t="n">
        <v>-10512.29</v>
      </c>
      <c r="R2479" s="101"/>
      <c r="S2479" s="101"/>
      <c r="T2479" s="101"/>
      <c r="U2479" s="101"/>
      <c r="V2479" s="101"/>
      <c r="W2479" s="101"/>
      <c r="X2479" s="101"/>
      <c r="Y2479" s="101"/>
      <c r="Z2479" s="101"/>
      <c r="AA2479" s="101"/>
    </row>
    <row r="2480" customFormat="false" ht="15.75" hidden="false" customHeight="true" outlineLevel="0" collapsed="false">
      <c r="A2480" s="101"/>
      <c r="B2480" s="101" t="n">
        <v>31</v>
      </c>
      <c r="C2480" s="101" t="n">
        <v>111</v>
      </c>
      <c r="D2480" s="101" t="n">
        <v>80</v>
      </c>
      <c r="E2480" s="101" t="n">
        <v>191</v>
      </c>
      <c r="F2480" s="101" t="s">
        <v>301</v>
      </c>
      <c r="G2480" s="101" t="str">
        <f aca="false">E2480&amp;""&amp;F2480</f>
        <v>191Hg</v>
      </c>
      <c r="H2480" s="101" t="n">
        <v>-30592.908</v>
      </c>
      <c r="I2480" s="101" t="n">
        <v>7294.06</v>
      </c>
      <c r="J2480" s="101" t="n">
        <v>4998.64</v>
      </c>
      <c r="K2480" s="101" t="n">
        <v>17109.31</v>
      </c>
      <c r="L2480" s="101" t="n">
        <v>8685.42</v>
      </c>
      <c r="M2480" s="101" t="n">
        <v>-4310.059</v>
      </c>
      <c r="N2480" s="101" t="n">
        <v>-10357.13</v>
      </c>
      <c r="O2480" s="101" t="n">
        <v>3667.23</v>
      </c>
      <c r="P2480" s="101" t="n">
        <v>-556.64</v>
      </c>
      <c r="Q2480" s="101" t="n">
        <v>-14285.01</v>
      </c>
      <c r="R2480" s="101"/>
      <c r="S2480" s="101"/>
      <c r="T2480" s="101"/>
      <c r="U2480" s="101"/>
      <c r="V2480" s="101"/>
      <c r="W2480" s="101"/>
      <c r="X2480" s="101"/>
      <c r="Y2480" s="101"/>
      <c r="Z2480" s="101"/>
      <c r="AA2480" s="101"/>
    </row>
    <row r="2481" customFormat="false" ht="15.75" hidden="false" customHeight="true" outlineLevel="0" collapsed="false">
      <c r="A2481" s="101"/>
      <c r="B2481" s="101" t="n">
        <v>29</v>
      </c>
      <c r="C2481" s="101" t="n">
        <v>110</v>
      </c>
      <c r="D2481" s="101" t="n">
        <v>81</v>
      </c>
      <c r="E2481" s="101" t="n">
        <v>191</v>
      </c>
      <c r="F2481" s="101" t="s">
        <v>302</v>
      </c>
      <c r="G2481" s="101" t="str">
        <f aca="false">E2481&amp;""&amp;F2481</f>
        <v>191Tl</v>
      </c>
      <c r="H2481" s="101" t="n">
        <v>-26282.849</v>
      </c>
      <c r="I2481" s="101" t="n">
        <v>9975.01</v>
      </c>
      <c r="J2481" s="101" t="n">
        <v>2201.65</v>
      </c>
      <c r="K2481" s="101" t="n">
        <v>17823.3</v>
      </c>
      <c r="L2481" s="101" t="n">
        <v>7278.84</v>
      </c>
      <c r="M2481" s="101" t="n">
        <v>-6047.073</v>
      </c>
      <c r="N2481" s="101" t="n">
        <v>-13043.11</v>
      </c>
      <c r="O2481" s="101" t="n">
        <v>4320.07</v>
      </c>
      <c r="P2481" s="101" t="n">
        <v>-688.58</v>
      </c>
      <c r="Q2481" s="101" t="n">
        <v>-13937.68</v>
      </c>
      <c r="R2481" s="101"/>
      <c r="S2481" s="101"/>
      <c r="T2481" s="101"/>
      <c r="U2481" s="101"/>
      <c r="V2481" s="101"/>
      <c r="W2481" s="101"/>
      <c r="X2481" s="101"/>
      <c r="Y2481" s="101"/>
      <c r="Z2481" s="101"/>
      <c r="AA2481" s="101"/>
    </row>
    <row r="2482" customFormat="false" ht="15.75" hidden="false" customHeight="true" outlineLevel="0" collapsed="false">
      <c r="A2482" s="101"/>
      <c r="B2482" s="101" t="n">
        <v>27</v>
      </c>
      <c r="C2482" s="101" t="n">
        <v>109</v>
      </c>
      <c r="D2482" s="101" t="n">
        <v>82</v>
      </c>
      <c r="E2482" s="101" t="n">
        <v>191</v>
      </c>
      <c r="F2482" s="101" t="s">
        <v>303</v>
      </c>
      <c r="G2482" s="101" t="str">
        <f aca="false">E2482&amp;""&amp;F2482</f>
        <v>191Pb</v>
      </c>
      <c r="H2482" s="101" t="n">
        <v>-20235.776</v>
      </c>
      <c r="I2482" s="101" t="n">
        <v>7890.61</v>
      </c>
      <c r="J2482" s="101" t="n">
        <v>3145.01</v>
      </c>
      <c r="K2482" s="101" t="n">
        <v>18500.25</v>
      </c>
      <c r="L2482" s="101" t="n">
        <v>5187.48</v>
      </c>
      <c r="M2482" s="101" t="n">
        <v>-6996.039</v>
      </c>
      <c r="N2482" s="101" t="n">
        <v>-15167.02</v>
      </c>
      <c r="O2482" s="101" t="n">
        <v>5456.99</v>
      </c>
      <c r="P2482" s="101" t="n">
        <v>3845.42</v>
      </c>
      <c r="Q2482" s="101" t="n">
        <v>-17708.15</v>
      </c>
      <c r="R2482" s="101"/>
      <c r="S2482" s="101"/>
      <c r="T2482" s="101"/>
      <c r="U2482" s="101"/>
      <c r="V2482" s="101"/>
      <c r="W2482" s="101"/>
      <c r="X2482" s="101"/>
      <c r="Y2482" s="101"/>
      <c r="Z2482" s="101"/>
      <c r="AA2482" s="101"/>
    </row>
    <row r="2483" customFormat="false" ht="15.75" hidden="false" customHeight="true" outlineLevel="0" collapsed="false">
      <c r="A2483" s="101"/>
      <c r="B2483" s="101" t="n">
        <v>25</v>
      </c>
      <c r="C2483" s="101" t="n">
        <v>108</v>
      </c>
      <c r="D2483" s="101" t="n">
        <v>83</v>
      </c>
      <c r="E2483" s="101" t="n">
        <v>191</v>
      </c>
      <c r="F2483" s="101" t="s">
        <v>304</v>
      </c>
      <c r="G2483" s="101" t="str">
        <f aca="false">E2483&amp;""&amp;F2483</f>
        <v>191Bi</v>
      </c>
      <c r="H2483" s="101" t="n">
        <v>-13239.737</v>
      </c>
      <c r="I2483" s="101" t="n">
        <v>10712.11</v>
      </c>
      <c r="J2483" s="101" t="n">
        <v>112.22</v>
      </c>
      <c r="K2483" s="101" t="n">
        <v>19317.56</v>
      </c>
      <c r="L2483" s="101" t="n">
        <v>3215.5</v>
      </c>
      <c r="M2483" s="101" t="n">
        <v>-8170.977</v>
      </c>
      <c r="N2483" s="101" t="n">
        <v>-17103.49</v>
      </c>
      <c r="O2483" s="101" t="n">
        <v>6778.44</v>
      </c>
      <c r="P2483" s="101" t="n">
        <v>3851.01</v>
      </c>
      <c r="Q2483" s="101" t="n">
        <v>-16747.26</v>
      </c>
      <c r="R2483" s="101"/>
      <c r="S2483" s="101"/>
      <c r="T2483" s="101"/>
      <c r="U2483" s="101"/>
      <c r="V2483" s="101"/>
      <c r="W2483" s="101"/>
      <c r="X2483" s="101"/>
      <c r="Y2483" s="101"/>
      <c r="Z2483" s="101"/>
      <c r="AA2483" s="101"/>
    </row>
    <row r="2484" customFormat="false" ht="15.75" hidden="false" customHeight="true" outlineLevel="0" collapsed="false">
      <c r="A2484" s="101"/>
      <c r="B2484" s="101" t="n">
        <v>23</v>
      </c>
      <c r="C2484" s="101" t="n">
        <v>107</v>
      </c>
      <c r="D2484" s="101" t="n">
        <v>84</v>
      </c>
      <c r="E2484" s="101" t="n">
        <v>191</v>
      </c>
      <c r="F2484" s="101" t="s">
        <v>305</v>
      </c>
      <c r="G2484" s="101" t="str">
        <f aca="false">E2484&amp;""&amp;F2484</f>
        <v>191Po</v>
      </c>
      <c r="H2484" s="101" t="n">
        <v>-5068.76</v>
      </c>
      <c r="I2484" s="101" t="n">
        <v>8576.29</v>
      </c>
      <c r="J2484" s="101" t="n">
        <v>1758.78</v>
      </c>
      <c r="K2484" s="101" t="n">
        <v>19789.4</v>
      </c>
      <c r="L2484" s="101" t="n">
        <v>1768.54</v>
      </c>
      <c r="M2484" s="101" t="n">
        <v>-8932.513</v>
      </c>
      <c r="N2484" s="101"/>
      <c r="O2484" s="101" t="n">
        <v>7493.23</v>
      </c>
      <c r="P2484" s="101" t="n">
        <v>8058.76</v>
      </c>
      <c r="Q2484" s="101"/>
      <c r="R2484" s="101"/>
      <c r="S2484" s="101"/>
      <c r="T2484" s="101"/>
      <c r="U2484" s="101"/>
      <c r="V2484" s="101"/>
      <c r="W2484" s="101"/>
      <c r="X2484" s="101"/>
      <c r="Y2484" s="101"/>
      <c r="Z2484" s="101"/>
      <c r="AA2484" s="101"/>
    </row>
    <row r="2485" customFormat="false" ht="15.75" hidden="false" customHeight="true" outlineLevel="0" collapsed="false">
      <c r="A2485" s="101"/>
      <c r="B2485" s="101" t="n">
        <v>21</v>
      </c>
      <c r="C2485" s="101" t="n">
        <v>106</v>
      </c>
      <c r="D2485" s="101" t="n">
        <v>85</v>
      </c>
      <c r="E2485" s="101" t="n">
        <v>191</v>
      </c>
      <c r="F2485" s="101" t="s">
        <v>306</v>
      </c>
      <c r="G2485" s="101" t="str">
        <f aca="false">E2485&amp;""&amp;F2485</f>
        <v>191At</v>
      </c>
      <c r="H2485" s="101" t="n">
        <v>3863.753</v>
      </c>
      <c r="I2485" s="101"/>
      <c r="J2485" s="101" t="n">
        <v>-1138.57</v>
      </c>
      <c r="K2485" s="101"/>
      <c r="L2485" s="101" t="n">
        <v>649.38</v>
      </c>
      <c r="M2485" s="101"/>
      <c r="N2485" s="101"/>
      <c r="O2485" s="101" t="n">
        <v>7822.19</v>
      </c>
      <c r="P2485" s="101" t="n">
        <v>7173.73</v>
      </c>
      <c r="Q2485" s="101"/>
      <c r="R2485" s="101"/>
      <c r="S2485" s="101"/>
      <c r="T2485" s="101"/>
      <c r="U2485" s="101"/>
      <c r="V2485" s="101"/>
      <c r="W2485" s="101"/>
      <c r="X2485" s="101"/>
      <c r="Y2485" s="101"/>
      <c r="Z2485" s="101"/>
      <c r="AA2485" s="101"/>
    </row>
    <row r="2486" customFormat="false" ht="15.75" hidden="false" customHeight="true" outlineLevel="0" collapsed="false">
      <c r="A2486" s="101"/>
      <c r="B2486" s="101" t="n">
        <v>46</v>
      </c>
      <c r="C2486" s="101" t="n">
        <v>119</v>
      </c>
      <c r="D2486" s="101" t="n">
        <v>73</v>
      </c>
      <c r="E2486" s="101" t="n">
        <v>192</v>
      </c>
      <c r="F2486" s="101" t="s">
        <v>294</v>
      </c>
      <c r="G2486" s="101" t="str">
        <f aca="false">E2486&amp;""&amp;F2486</f>
        <v>192Ta</v>
      </c>
      <c r="H2486" s="101" t="n">
        <v>-23157.01</v>
      </c>
      <c r="I2486" s="101" t="n">
        <v>4737.01</v>
      </c>
      <c r="J2486" s="101"/>
      <c r="K2486" s="101" t="n">
        <v>10787.01</v>
      </c>
      <c r="L2486" s="101"/>
      <c r="M2486" s="101" t="n">
        <v>6493.01</v>
      </c>
      <c r="N2486" s="101" t="n">
        <v>8432.01</v>
      </c>
      <c r="O2486" s="101"/>
      <c r="P2486" s="101"/>
      <c r="Q2486" s="101" t="n">
        <v>-52.01</v>
      </c>
      <c r="R2486" s="101"/>
      <c r="S2486" s="101"/>
      <c r="T2486" s="101"/>
      <c r="U2486" s="101"/>
      <c r="V2486" s="101"/>
      <c r="W2486" s="101"/>
      <c r="X2486" s="101"/>
      <c r="Y2486" s="101"/>
      <c r="Z2486" s="101"/>
      <c r="AA2486" s="101"/>
    </row>
    <row r="2487" customFormat="false" ht="15.75" hidden="false" customHeight="true" outlineLevel="0" collapsed="false">
      <c r="A2487" s="101"/>
      <c r="B2487" s="101" t="n">
        <v>44</v>
      </c>
      <c r="C2487" s="101" t="n">
        <v>118</v>
      </c>
      <c r="D2487" s="101" t="n">
        <v>74</v>
      </c>
      <c r="E2487" s="101" t="n">
        <v>192</v>
      </c>
      <c r="F2487" s="101" t="s">
        <v>295</v>
      </c>
      <c r="G2487" s="101" t="str">
        <f aca="false">E2487&amp;""&amp;F2487</f>
        <v>192W</v>
      </c>
      <c r="H2487" s="101" t="n">
        <v>-29649.01</v>
      </c>
      <c r="I2487" s="101" t="n">
        <v>6545.01</v>
      </c>
      <c r="J2487" s="101" t="n">
        <v>10447.01</v>
      </c>
      <c r="K2487" s="101" t="n">
        <v>11411.01</v>
      </c>
      <c r="L2487" s="101"/>
      <c r="M2487" s="101" t="n">
        <v>1939.01</v>
      </c>
      <c r="N2487" s="101" t="n">
        <v>6234.01</v>
      </c>
      <c r="O2487" s="101" t="n">
        <v>-1195.01</v>
      </c>
      <c r="P2487" s="101"/>
      <c r="Q2487" s="101" t="n">
        <v>-3369.01</v>
      </c>
      <c r="R2487" s="101"/>
      <c r="S2487" s="101"/>
      <c r="T2487" s="101"/>
      <c r="U2487" s="101"/>
      <c r="V2487" s="101"/>
      <c r="W2487" s="101"/>
      <c r="X2487" s="101"/>
      <c r="Y2487" s="101"/>
      <c r="Z2487" s="101"/>
      <c r="AA2487" s="101"/>
    </row>
    <row r="2488" customFormat="false" ht="15.75" hidden="false" customHeight="true" outlineLevel="0" collapsed="false">
      <c r="A2488" s="101"/>
      <c r="B2488" s="101" t="n">
        <v>42</v>
      </c>
      <c r="C2488" s="101" t="n">
        <v>117</v>
      </c>
      <c r="D2488" s="101" t="n">
        <v>75</v>
      </c>
      <c r="E2488" s="101" t="n">
        <v>192</v>
      </c>
      <c r="F2488" s="101" t="s">
        <v>296</v>
      </c>
      <c r="G2488" s="101" t="str">
        <f aca="false">E2488&amp;""&amp;F2488</f>
        <v>192Re</v>
      </c>
      <c r="H2488" s="101" t="n">
        <v>-31588.825</v>
      </c>
      <c r="I2488" s="101" t="n">
        <v>5308.09</v>
      </c>
      <c r="J2488" s="101" t="n">
        <v>7701.62</v>
      </c>
      <c r="K2488" s="101" t="n">
        <v>12096.47</v>
      </c>
      <c r="L2488" s="101" t="n">
        <v>17654.01</v>
      </c>
      <c r="M2488" s="101" t="n">
        <v>4295.12</v>
      </c>
      <c r="N2488" s="101" t="n">
        <v>3248.82</v>
      </c>
      <c r="O2488" s="101" t="n">
        <v>-401.71</v>
      </c>
      <c r="P2488" s="101" t="n">
        <v>-12386.01</v>
      </c>
      <c r="Q2488" s="101" t="n">
        <v>-3263.28</v>
      </c>
      <c r="R2488" s="101"/>
      <c r="S2488" s="101"/>
      <c r="T2488" s="101"/>
      <c r="U2488" s="101"/>
      <c r="V2488" s="101"/>
      <c r="W2488" s="101"/>
      <c r="X2488" s="101"/>
      <c r="Y2488" s="101"/>
      <c r="Z2488" s="101"/>
      <c r="AA2488" s="101"/>
    </row>
    <row r="2489" customFormat="false" ht="15.75" hidden="false" customHeight="true" outlineLevel="0" collapsed="false">
      <c r="A2489" s="101"/>
      <c r="B2489" s="101" t="n">
        <v>40</v>
      </c>
      <c r="C2489" s="101" t="n">
        <v>116</v>
      </c>
      <c r="D2489" s="101" t="n">
        <v>76</v>
      </c>
      <c r="E2489" s="101" t="n">
        <v>192</v>
      </c>
      <c r="F2489" s="101" t="s">
        <v>297</v>
      </c>
      <c r="G2489" s="101" t="str">
        <f aca="false">E2489&amp;""&amp;F2489</f>
        <v>192Os</v>
      </c>
      <c r="H2489" s="101" t="n">
        <v>-35883.945</v>
      </c>
      <c r="I2489" s="101" t="n">
        <v>7558.4</v>
      </c>
      <c r="J2489" s="101" t="n">
        <v>8820.86</v>
      </c>
      <c r="K2489" s="101" t="n">
        <v>13317.14</v>
      </c>
      <c r="L2489" s="101" t="n">
        <v>16080.99</v>
      </c>
      <c r="M2489" s="101" t="n">
        <v>-1046.3</v>
      </c>
      <c r="N2489" s="101" t="n">
        <v>408.23</v>
      </c>
      <c r="O2489" s="101" t="n">
        <v>361.02</v>
      </c>
      <c r="P2489" s="101" t="n">
        <v>-11996.74</v>
      </c>
      <c r="Q2489" s="101" t="n">
        <v>-7244.42</v>
      </c>
      <c r="R2489" s="101"/>
      <c r="S2489" s="101"/>
      <c r="T2489" s="101"/>
      <c r="U2489" s="101"/>
      <c r="V2489" s="101"/>
      <c r="W2489" s="101"/>
      <c r="X2489" s="101"/>
      <c r="Y2489" s="101"/>
      <c r="Z2489" s="101"/>
      <c r="AA2489" s="101"/>
    </row>
    <row r="2490" customFormat="false" ht="15.75" hidden="false" customHeight="true" outlineLevel="0" collapsed="false">
      <c r="A2490" s="101"/>
      <c r="B2490" s="101" t="n">
        <v>38</v>
      </c>
      <c r="C2490" s="101" t="n">
        <v>115</v>
      </c>
      <c r="D2490" s="101" t="n">
        <v>77</v>
      </c>
      <c r="E2490" s="101" t="n">
        <v>192</v>
      </c>
      <c r="F2490" s="101" t="s">
        <v>298</v>
      </c>
      <c r="G2490" s="101" t="str">
        <f aca="false">E2490&amp;""&amp;F2490</f>
        <v>192Ir</v>
      </c>
      <c r="H2490" s="101" t="n">
        <v>-34837.645</v>
      </c>
      <c r="I2490" s="101" t="n">
        <v>6198.13</v>
      </c>
      <c r="J2490" s="101" t="n">
        <v>5729.76</v>
      </c>
      <c r="K2490" s="101" t="n">
        <v>14224.66</v>
      </c>
      <c r="L2490" s="101" t="n">
        <v>13780.59</v>
      </c>
      <c r="M2490" s="101" t="n">
        <v>1454.529</v>
      </c>
      <c r="N2490" s="101" t="n">
        <v>-2061.81</v>
      </c>
      <c r="O2490" s="101" t="n">
        <v>1756.32</v>
      </c>
      <c r="P2490" s="101" t="n">
        <v>-7774.56</v>
      </c>
      <c r="Q2490" s="101" t="n">
        <v>-7207.51</v>
      </c>
      <c r="R2490" s="101"/>
      <c r="S2490" s="101"/>
      <c r="T2490" s="101"/>
      <c r="U2490" s="101"/>
      <c r="V2490" s="101"/>
      <c r="W2490" s="101"/>
      <c r="X2490" s="101"/>
      <c r="Y2490" s="101"/>
      <c r="Z2490" s="101"/>
      <c r="AA2490" s="101"/>
    </row>
    <row r="2491" customFormat="false" ht="15.75" hidden="false" customHeight="true" outlineLevel="0" collapsed="false">
      <c r="A2491" s="101"/>
      <c r="B2491" s="101" t="n">
        <v>36</v>
      </c>
      <c r="C2491" s="101" t="n">
        <v>114</v>
      </c>
      <c r="D2491" s="101" t="n">
        <v>78</v>
      </c>
      <c r="E2491" s="101" t="n">
        <v>192</v>
      </c>
      <c r="F2491" s="101" t="s">
        <v>299</v>
      </c>
      <c r="G2491" s="101" t="str">
        <f aca="false">E2491&amp;""&amp;F2491</f>
        <v>192Pt</v>
      </c>
      <c r="H2491" s="101" t="n">
        <v>-36292.174</v>
      </c>
      <c r="I2491" s="101" t="n">
        <v>8662.04</v>
      </c>
      <c r="J2491" s="101" t="n">
        <v>6870.31</v>
      </c>
      <c r="K2491" s="101" t="n">
        <v>15109.57</v>
      </c>
      <c r="L2491" s="101" t="n">
        <v>12160.67</v>
      </c>
      <c r="M2491" s="101" t="n">
        <v>-3516.341</v>
      </c>
      <c r="N2491" s="101" t="n">
        <v>-4281.11</v>
      </c>
      <c r="O2491" s="101" t="n">
        <v>2422.18</v>
      </c>
      <c r="P2491" s="101" t="n">
        <v>-7184.29</v>
      </c>
      <c r="Q2491" s="101" t="n">
        <v>-10552.35</v>
      </c>
      <c r="R2491" s="101"/>
      <c r="S2491" s="101"/>
      <c r="T2491" s="101"/>
      <c r="U2491" s="101"/>
      <c r="V2491" s="101"/>
      <c r="W2491" s="101"/>
      <c r="X2491" s="101"/>
      <c r="Y2491" s="101"/>
      <c r="Z2491" s="101"/>
      <c r="AA2491" s="101"/>
    </row>
    <row r="2492" customFormat="false" ht="15.75" hidden="false" customHeight="true" outlineLevel="0" collapsed="false">
      <c r="A2492" s="101"/>
      <c r="B2492" s="101" t="n">
        <v>34</v>
      </c>
      <c r="C2492" s="101" t="n">
        <v>113</v>
      </c>
      <c r="D2492" s="101" t="n">
        <v>79</v>
      </c>
      <c r="E2492" s="101" t="n">
        <v>192</v>
      </c>
      <c r="F2492" s="101" t="s">
        <v>300</v>
      </c>
      <c r="G2492" s="101" t="str">
        <f aca="false">E2492&amp;""&amp;F2492</f>
        <v>192Au</v>
      </c>
      <c r="H2492" s="101" t="n">
        <v>-32775.833</v>
      </c>
      <c r="I2492" s="101" t="n">
        <v>7036.01</v>
      </c>
      <c r="J2492" s="101" t="n">
        <v>4363.35</v>
      </c>
      <c r="K2492" s="101" t="n">
        <v>16035.23</v>
      </c>
      <c r="L2492" s="101" t="n">
        <v>10598.15</v>
      </c>
      <c r="M2492" s="101" t="n">
        <v>-764.764</v>
      </c>
      <c r="N2492" s="101" t="n">
        <v>-6903.59</v>
      </c>
      <c r="O2492" s="101" t="n">
        <v>3150.63</v>
      </c>
      <c r="P2492" s="101" t="n">
        <v>-3353.97</v>
      </c>
      <c r="Q2492" s="101" t="n">
        <v>-10254.24</v>
      </c>
      <c r="R2492" s="101"/>
      <c r="S2492" s="101"/>
      <c r="T2492" s="101"/>
      <c r="U2492" s="101"/>
      <c r="V2492" s="101"/>
      <c r="W2492" s="101"/>
      <c r="X2492" s="101"/>
      <c r="Y2492" s="101"/>
      <c r="Z2492" s="101"/>
      <c r="AA2492" s="101"/>
    </row>
    <row r="2493" customFormat="false" ht="15.75" hidden="false" customHeight="true" outlineLevel="0" collapsed="false">
      <c r="A2493" s="101"/>
      <c r="B2493" s="101" t="n">
        <v>32</v>
      </c>
      <c r="C2493" s="101" t="n">
        <v>112</v>
      </c>
      <c r="D2493" s="101" t="n">
        <v>80</v>
      </c>
      <c r="E2493" s="101" t="n">
        <v>192</v>
      </c>
      <c r="F2493" s="101" t="s">
        <v>301</v>
      </c>
      <c r="G2493" s="101" t="str">
        <f aca="false">E2493&amp;""&amp;F2493</f>
        <v>192Hg</v>
      </c>
      <c r="H2493" s="101" t="n">
        <v>-32011.069</v>
      </c>
      <c r="I2493" s="101" t="n">
        <v>9489.48</v>
      </c>
      <c r="J2493" s="101" t="n">
        <v>5488.9</v>
      </c>
      <c r="K2493" s="101" t="n">
        <v>16783.53</v>
      </c>
      <c r="L2493" s="101" t="n">
        <v>9263.77</v>
      </c>
      <c r="M2493" s="101" t="n">
        <v>-6138.823</v>
      </c>
      <c r="N2493" s="101" t="n">
        <v>-9445.63</v>
      </c>
      <c r="O2493" s="101" t="n">
        <v>3393.02</v>
      </c>
      <c r="P2493" s="101" t="n">
        <v>-3598.59</v>
      </c>
      <c r="Q2493" s="101" t="n">
        <v>-13799.54</v>
      </c>
      <c r="R2493" s="101"/>
      <c r="S2493" s="101"/>
      <c r="T2493" s="101"/>
      <c r="U2493" s="101"/>
      <c r="V2493" s="101"/>
      <c r="W2493" s="101"/>
      <c r="X2493" s="101"/>
      <c r="Y2493" s="101"/>
      <c r="Z2493" s="101"/>
      <c r="AA2493" s="101"/>
    </row>
    <row r="2494" customFormat="false" ht="15.75" hidden="false" customHeight="true" outlineLevel="0" collapsed="false">
      <c r="A2494" s="101"/>
      <c r="B2494" s="101" t="n">
        <v>30</v>
      </c>
      <c r="C2494" s="101" t="n">
        <v>111</v>
      </c>
      <c r="D2494" s="101" t="n">
        <v>81</v>
      </c>
      <c r="E2494" s="101" t="n">
        <v>192</v>
      </c>
      <c r="F2494" s="101" t="s">
        <v>302</v>
      </c>
      <c r="G2494" s="101" t="str">
        <f aca="false">E2494&amp;""&amp;F2494</f>
        <v>192Tl</v>
      </c>
      <c r="H2494" s="101" t="n">
        <v>-25872.246</v>
      </c>
      <c r="I2494" s="101" t="n">
        <v>7660.71</v>
      </c>
      <c r="J2494" s="101" t="n">
        <v>2568.31</v>
      </c>
      <c r="K2494" s="101" t="n">
        <v>17636.01</v>
      </c>
      <c r="L2494" s="101" t="n">
        <v>7566.95</v>
      </c>
      <c r="M2494" s="101" t="n">
        <v>-3306.812</v>
      </c>
      <c r="N2494" s="101" t="n">
        <v>-12336.76</v>
      </c>
      <c r="O2494" s="101" t="n">
        <v>3979.67</v>
      </c>
      <c r="P2494" s="101" t="n">
        <v>649.92</v>
      </c>
      <c r="Q2494" s="101" t="n">
        <v>-13707.79</v>
      </c>
      <c r="R2494" s="101"/>
      <c r="S2494" s="101"/>
      <c r="T2494" s="101"/>
      <c r="U2494" s="101"/>
      <c r="V2494" s="101"/>
      <c r="W2494" s="101"/>
      <c r="X2494" s="101"/>
      <c r="Y2494" s="101"/>
      <c r="Z2494" s="101"/>
      <c r="AA2494" s="101"/>
    </row>
    <row r="2495" customFormat="false" ht="15.75" hidden="false" customHeight="true" outlineLevel="0" collapsed="false">
      <c r="A2495" s="101"/>
      <c r="B2495" s="101" t="n">
        <v>28</v>
      </c>
      <c r="C2495" s="101" t="n">
        <v>110</v>
      </c>
      <c r="D2495" s="101" t="n">
        <v>82</v>
      </c>
      <c r="E2495" s="101" t="n">
        <v>192</v>
      </c>
      <c r="F2495" s="101" t="s">
        <v>303</v>
      </c>
      <c r="G2495" s="101" t="str">
        <f aca="false">E2495&amp;""&amp;F2495</f>
        <v>192Pb</v>
      </c>
      <c r="H2495" s="101" t="n">
        <v>-22565.434</v>
      </c>
      <c r="I2495" s="101" t="n">
        <v>10400.98</v>
      </c>
      <c r="J2495" s="101" t="n">
        <v>3571.56</v>
      </c>
      <c r="K2495" s="101" t="n">
        <v>18291.58</v>
      </c>
      <c r="L2495" s="101" t="n">
        <v>5773.21</v>
      </c>
      <c r="M2495" s="101" t="n">
        <v>-9029.95</v>
      </c>
      <c r="N2495" s="101" t="n">
        <v>-14494.9</v>
      </c>
      <c r="O2495" s="101" t="n">
        <v>5220.9</v>
      </c>
      <c r="P2495" s="101" t="n">
        <v>738.5</v>
      </c>
      <c r="Q2495" s="101" t="n">
        <v>-17397.01</v>
      </c>
      <c r="R2495" s="101"/>
      <c r="S2495" s="101"/>
      <c r="T2495" s="101"/>
      <c r="U2495" s="101"/>
      <c r="V2495" s="101"/>
      <c r="W2495" s="101"/>
      <c r="X2495" s="101"/>
      <c r="Y2495" s="101"/>
      <c r="Z2495" s="101"/>
      <c r="AA2495" s="101"/>
    </row>
    <row r="2496" customFormat="false" ht="15.75" hidden="false" customHeight="true" outlineLevel="0" collapsed="false">
      <c r="A2496" s="101"/>
      <c r="B2496" s="101" t="n">
        <v>26</v>
      </c>
      <c r="C2496" s="101" t="n">
        <v>109</v>
      </c>
      <c r="D2496" s="101" t="n">
        <v>83</v>
      </c>
      <c r="E2496" s="101" t="n">
        <v>192</v>
      </c>
      <c r="F2496" s="101" t="s">
        <v>304</v>
      </c>
      <c r="G2496" s="101" t="str">
        <f aca="false">E2496&amp;""&amp;F2496</f>
        <v>192Bi</v>
      </c>
      <c r="H2496" s="101" t="n">
        <v>-13535.485</v>
      </c>
      <c r="I2496" s="101" t="n">
        <v>8367.06</v>
      </c>
      <c r="J2496" s="101" t="n">
        <v>588.68</v>
      </c>
      <c r="K2496" s="101" t="n">
        <v>19079.17</v>
      </c>
      <c r="L2496" s="101" t="n">
        <v>3734.01</v>
      </c>
      <c r="M2496" s="101" t="n">
        <v>-5464.952</v>
      </c>
      <c r="N2496" s="101" t="n">
        <v>-16471.28</v>
      </c>
      <c r="O2496" s="101" t="n">
        <v>6376</v>
      </c>
      <c r="P2496" s="101" t="n">
        <v>5458.39</v>
      </c>
      <c r="Q2496" s="101" t="n">
        <v>-16538.04</v>
      </c>
      <c r="R2496" s="101"/>
      <c r="S2496" s="101"/>
      <c r="T2496" s="101"/>
      <c r="U2496" s="101"/>
      <c r="V2496" s="101"/>
      <c r="W2496" s="101"/>
      <c r="X2496" s="101"/>
      <c r="Y2496" s="101"/>
      <c r="Z2496" s="101"/>
      <c r="AA2496" s="101"/>
    </row>
    <row r="2497" customFormat="false" ht="15.75" hidden="false" customHeight="true" outlineLevel="0" collapsed="false">
      <c r="A2497" s="101"/>
      <c r="B2497" s="101" t="n">
        <v>24</v>
      </c>
      <c r="C2497" s="101" t="n">
        <v>108</v>
      </c>
      <c r="D2497" s="101" t="n">
        <v>84</v>
      </c>
      <c r="E2497" s="101" t="n">
        <v>192</v>
      </c>
      <c r="F2497" s="101" t="s">
        <v>305</v>
      </c>
      <c r="G2497" s="101" t="str">
        <f aca="false">E2497&amp;""&amp;F2497</f>
        <v>192Po</v>
      </c>
      <c r="H2497" s="101" t="n">
        <v>-8070.533</v>
      </c>
      <c r="I2497" s="101" t="n">
        <v>11073.09</v>
      </c>
      <c r="J2497" s="101" t="n">
        <v>2119.77</v>
      </c>
      <c r="K2497" s="101" t="n">
        <v>19649.38</v>
      </c>
      <c r="L2497" s="101" t="n">
        <v>2231.99</v>
      </c>
      <c r="M2497" s="101" t="n">
        <v>-11006.33</v>
      </c>
      <c r="N2497" s="101"/>
      <c r="O2497" s="101" t="n">
        <v>7319.55</v>
      </c>
      <c r="P2497" s="101" t="n">
        <v>4876.27</v>
      </c>
      <c r="Q2497" s="101" t="n">
        <v>-20005.6</v>
      </c>
      <c r="R2497" s="101"/>
      <c r="S2497" s="101"/>
      <c r="T2497" s="101"/>
      <c r="U2497" s="101"/>
      <c r="V2497" s="101"/>
      <c r="W2497" s="101"/>
      <c r="X2497" s="101"/>
      <c r="Y2497" s="101"/>
      <c r="Z2497" s="101"/>
      <c r="AA2497" s="101"/>
    </row>
    <row r="2498" customFormat="false" ht="15.75" hidden="false" customHeight="true" outlineLevel="0" collapsed="false">
      <c r="A2498" s="101"/>
      <c r="B2498" s="101" t="n">
        <v>22</v>
      </c>
      <c r="C2498" s="101" t="n">
        <v>107</v>
      </c>
      <c r="D2498" s="101" t="n">
        <v>85</v>
      </c>
      <c r="E2498" s="101" t="n">
        <v>192</v>
      </c>
      <c r="F2498" s="101" t="s">
        <v>306</v>
      </c>
      <c r="G2498" s="101" t="str">
        <f aca="false">E2498&amp;""&amp;F2498</f>
        <v>192At</v>
      </c>
      <c r="H2498" s="101" t="n">
        <v>2935.796</v>
      </c>
      <c r="I2498" s="101" t="n">
        <v>8999.27</v>
      </c>
      <c r="J2498" s="101" t="n">
        <v>-715.59</v>
      </c>
      <c r="K2498" s="101"/>
      <c r="L2498" s="101" t="n">
        <v>1043.2</v>
      </c>
      <c r="M2498" s="101"/>
      <c r="N2498" s="101"/>
      <c r="O2498" s="101" t="n">
        <v>7695.55</v>
      </c>
      <c r="P2498" s="101" t="n">
        <v>8886.56</v>
      </c>
      <c r="Q2498" s="101"/>
      <c r="R2498" s="101"/>
      <c r="S2498" s="101"/>
      <c r="T2498" s="101"/>
      <c r="U2498" s="101"/>
      <c r="V2498" s="101"/>
      <c r="W2498" s="101"/>
      <c r="X2498" s="101"/>
      <c r="Y2498" s="101"/>
      <c r="Z2498" s="101"/>
      <c r="AA2498" s="101"/>
    </row>
    <row r="2499" customFormat="false" ht="15.75" hidden="false" customHeight="true" outlineLevel="0" collapsed="false">
      <c r="A2499" s="101"/>
      <c r="B2499" s="101" t="n">
        <v>45</v>
      </c>
      <c r="C2499" s="101" t="n">
        <v>119</v>
      </c>
      <c r="D2499" s="101" t="n">
        <v>74</v>
      </c>
      <c r="E2499" s="101" t="n">
        <v>193</v>
      </c>
      <c r="F2499" s="101" t="s">
        <v>295</v>
      </c>
      <c r="G2499" s="101" t="str">
        <f aca="false">E2499&amp;""&amp;F2499</f>
        <v>193W</v>
      </c>
      <c r="H2499" s="101" t="n">
        <v>-26287.01</v>
      </c>
      <c r="I2499" s="101" t="n">
        <v>4709.01</v>
      </c>
      <c r="J2499" s="101" t="n">
        <v>10419.01</v>
      </c>
      <c r="K2499" s="101" t="n">
        <v>11253.01</v>
      </c>
      <c r="L2499" s="101"/>
      <c r="M2499" s="101" t="n">
        <v>3949.01</v>
      </c>
      <c r="N2499" s="101" t="n">
        <v>7109.01</v>
      </c>
      <c r="O2499" s="101" t="n">
        <v>-1549.01</v>
      </c>
      <c r="P2499" s="101"/>
      <c r="Q2499" s="101" t="n">
        <v>-2769.01</v>
      </c>
      <c r="R2499" s="101"/>
      <c r="S2499" s="101"/>
      <c r="T2499" s="101"/>
      <c r="U2499" s="101"/>
      <c r="V2499" s="101"/>
      <c r="W2499" s="101"/>
      <c r="X2499" s="101"/>
      <c r="Y2499" s="101"/>
      <c r="Z2499" s="101"/>
      <c r="AA2499" s="101"/>
    </row>
    <row r="2500" customFormat="false" ht="15.75" hidden="false" customHeight="true" outlineLevel="0" collapsed="false">
      <c r="A2500" s="101"/>
      <c r="B2500" s="101" t="n">
        <v>43</v>
      </c>
      <c r="C2500" s="101" t="n">
        <v>118</v>
      </c>
      <c r="D2500" s="101" t="n">
        <v>75</v>
      </c>
      <c r="E2500" s="101" t="n">
        <v>193</v>
      </c>
      <c r="F2500" s="101" t="s">
        <v>296</v>
      </c>
      <c r="G2500" s="101" t="str">
        <f aca="false">E2500&amp;""&amp;F2500</f>
        <v>193Re</v>
      </c>
      <c r="H2500" s="101" t="n">
        <v>-30235.364</v>
      </c>
      <c r="I2500" s="101" t="n">
        <v>6717.86</v>
      </c>
      <c r="J2500" s="101" t="n">
        <v>7875.01</v>
      </c>
      <c r="K2500" s="101" t="n">
        <v>12025.94</v>
      </c>
      <c r="L2500" s="101" t="n">
        <v>18322.01</v>
      </c>
      <c r="M2500" s="101" t="n">
        <v>3160.68</v>
      </c>
      <c r="N2500" s="101" t="n">
        <v>4302.95</v>
      </c>
      <c r="O2500" s="101" t="n">
        <v>-831.01</v>
      </c>
      <c r="P2500" s="101" t="n">
        <v>-14367.01</v>
      </c>
      <c r="Q2500" s="101" t="n">
        <v>-2422.74</v>
      </c>
      <c r="R2500" s="101"/>
      <c r="S2500" s="101"/>
      <c r="T2500" s="101"/>
      <c r="U2500" s="101"/>
      <c r="V2500" s="101"/>
      <c r="W2500" s="101"/>
      <c r="X2500" s="101"/>
      <c r="Y2500" s="101"/>
      <c r="Z2500" s="101"/>
      <c r="AA2500" s="101"/>
    </row>
    <row r="2501" customFormat="false" ht="15.75" hidden="false" customHeight="true" outlineLevel="0" collapsed="false">
      <c r="A2501" s="101"/>
      <c r="B2501" s="101" t="n">
        <v>41</v>
      </c>
      <c r="C2501" s="101" t="n">
        <v>117</v>
      </c>
      <c r="D2501" s="101" t="n">
        <v>76</v>
      </c>
      <c r="E2501" s="101" t="n">
        <v>193</v>
      </c>
      <c r="F2501" s="101" t="s">
        <v>297</v>
      </c>
      <c r="G2501" s="101" t="str">
        <f aca="false">E2501&amp;""&amp;F2501</f>
        <v>193Os</v>
      </c>
      <c r="H2501" s="101" t="n">
        <v>-33396.044</v>
      </c>
      <c r="I2501" s="101" t="n">
        <v>5583.42</v>
      </c>
      <c r="J2501" s="101" t="n">
        <v>9096.19</v>
      </c>
      <c r="K2501" s="101" t="n">
        <v>13141.82</v>
      </c>
      <c r="L2501" s="101" t="n">
        <v>16797.81</v>
      </c>
      <c r="M2501" s="101" t="n">
        <v>1142.275</v>
      </c>
      <c r="N2501" s="101" t="n">
        <v>1085.65</v>
      </c>
      <c r="O2501" s="101" t="n">
        <v>-203.42</v>
      </c>
      <c r="P2501" s="101" t="n">
        <v>-11036.01</v>
      </c>
      <c r="Q2501" s="101" t="n">
        <v>-6629.72</v>
      </c>
      <c r="R2501" s="101"/>
      <c r="S2501" s="101"/>
      <c r="T2501" s="101"/>
      <c r="U2501" s="101"/>
      <c r="V2501" s="101"/>
      <c r="W2501" s="101"/>
      <c r="X2501" s="101"/>
      <c r="Y2501" s="101"/>
      <c r="Z2501" s="101"/>
      <c r="AA2501" s="101"/>
    </row>
    <row r="2502" customFormat="false" ht="15.75" hidden="false" customHeight="true" outlineLevel="0" collapsed="false">
      <c r="A2502" s="101"/>
      <c r="B2502" s="101" t="n">
        <v>39</v>
      </c>
      <c r="C2502" s="101" t="n">
        <v>116</v>
      </c>
      <c r="D2502" s="101" t="n">
        <v>77</v>
      </c>
      <c r="E2502" s="101" t="n">
        <v>193</v>
      </c>
      <c r="F2502" s="101" t="s">
        <v>298</v>
      </c>
      <c r="G2502" s="101" t="str">
        <f aca="false">E2502&amp;""&amp;F2502</f>
        <v>193Ir</v>
      </c>
      <c r="H2502" s="101" t="n">
        <v>-34538.319</v>
      </c>
      <c r="I2502" s="101" t="n">
        <v>7771.99</v>
      </c>
      <c r="J2502" s="101" t="n">
        <v>5943.34</v>
      </c>
      <c r="K2502" s="101" t="n">
        <v>13970.12</v>
      </c>
      <c r="L2502" s="101" t="n">
        <v>14764.21</v>
      </c>
      <c r="M2502" s="101" t="n">
        <v>-56.628</v>
      </c>
      <c r="N2502" s="101" t="n">
        <v>-1132.39</v>
      </c>
      <c r="O2502" s="101" t="n">
        <v>1017.48</v>
      </c>
      <c r="P2502" s="101" t="n">
        <v>-10238.46</v>
      </c>
      <c r="Q2502" s="101" t="n">
        <v>-6317.46</v>
      </c>
      <c r="R2502" s="101"/>
      <c r="S2502" s="101"/>
      <c r="T2502" s="101"/>
      <c r="U2502" s="101"/>
      <c r="V2502" s="101"/>
      <c r="W2502" s="101"/>
      <c r="X2502" s="101"/>
      <c r="Y2502" s="101"/>
      <c r="Z2502" s="101"/>
      <c r="AA2502" s="101"/>
    </row>
    <row r="2503" customFormat="false" ht="15.75" hidden="false" customHeight="true" outlineLevel="0" collapsed="false">
      <c r="A2503" s="101"/>
      <c r="B2503" s="101" t="n">
        <v>37</v>
      </c>
      <c r="C2503" s="101" t="n">
        <v>115</v>
      </c>
      <c r="D2503" s="101" t="n">
        <v>78</v>
      </c>
      <c r="E2503" s="101" t="n">
        <v>193</v>
      </c>
      <c r="F2503" s="101" t="s">
        <v>299</v>
      </c>
      <c r="G2503" s="101" t="str">
        <f aca="false">E2503&amp;""&amp;F2503</f>
        <v>193Pt</v>
      </c>
      <c r="H2503" s="101" t="n">
        <v>-34481.69</v>
      </c>
      <c r="I2503" s="101" t="n">
        <v>6260.83</v>
      </c>
      <c r="J2503" s="101" t="n">
        <v>6933.02</v>
      </c>
      <c r="K2503" s="101" t="n">
        <v>14922.87</v>
      </c>
      <c r="L2503" s="101" t="n">
        <v>12662.77</v>
      </c>
      <c r="M2503" s="101" t="n">
        <v>-1075.761</v>
      </c>
      <c r="N2503" s="101" t="n">
        <v>-3418.84</v>
      </c>
      <c r="O2503" s="101" t="n">
        <v>2081.86</v>
      </c>
      <c r="P2503" s="101" t="n">
        <v>-5886.72</v>
      </c>
      <c r="Q2503" s="101" t="n">
        <v>-9777.17</v>
      </c>
      <c r="R2503" s="101"/>
      <c r="S2503" s="101"/>
      <c r="T2503" s="101"/>
      <c r="U2503" s="101"/>
      <c r="V2503" s="101"/>
      <c r="W2503" s="101"/>
      <c r="X2503" s="101"/>
      <c r="Y2503" s="101"/>
      <c r="Z2503" s="101"/>
      <c r="AA2503" s="101"/>
    </row>
    <row r="2504" customFormat="false" ht="15.75" hidden="false" customHeight="true" outlineLevel="0" collapsed="false">
      <c r="A2504" s="101"/>
      <c r="B2504" s="101" t="n">
        <v>35</v>
      </c>
      <c r="C2504" s="101" t="n">
        <v>114</v>
      </c>
      <c r="D2504" s="101" t="n">
        <v>79</v>
      </c>
      <c r="E2504" s="101" t="n">
        <v>193</v>
      </c>
      <c r="F2504" s="101" t="s">
        <v>300</v>
      </c>
      <c r="G2504" s="101" t="str">
        <f aca="false">E2504&amp;""&amp;F2504</f>
        <v>193Au</v>
      </c>
      <c r="H2504" s="101" t="n">
        <v>-33405.93</v>
      </c>
      <c r="I2504" s="101" t="n">
        <v>8701.41</v>
      </c>
      <c r="J2504" s="101" t="n">
        <v>4402.73</v>
      </c>
      <c r="K2504" s="101" t="n">
        <v>15737.43</v>
      </c>
      <c r="L2504" s="101" t="n">
        <v>11273.03</v>
      </c>
      <c r="M2504" s="101" t="n">
        <v>-2343.081</v>
      </c>
      <c r="N2504" s="101" t="n">
        <v>-5928.72</v>
      </c>
      <c r="O2504" s="101" t="n">
        <v>2625.86</v>
      </c>
      <c r="P2504" s="101" t="n">
        <v>-5857.26</v>
      </c>
      <c r="Q2504" s="101" t="n">
        <v>-9466.18</v>
      </c>
      <c r="R2504" s="101"/>
      <c r="S2504" s="101"/>
      <c r="T2504" s="101"/>
      <c r="U2504" s="101"/>
      <c r="V2504" s="101"/>
      <c r="W2504" s="101"/>
      <c r="X2504" s="101"/>
      <c r="Y2504" s="101"/>
      <c r="Z2504" s="101"/>
      <c r="AA2504" s="101"/>
    </row>
    <row r="2505" customFormat="false" ht="15.75" hidden="false" customHeight="true" outlineLevel="0" collapsed="false">
      <c r="A2505" s="101"/>
      <c r="B2505" s="101" t="n">
        <v>33</v>
      </c>
      <c r="C2505" s="101" t="n">
        <v>113</v>
      </c>
      <c r="D2505" s="101" t="n">
        <v>80</v>
      </c>
      <c r="E2505" s="101" t="n">
        <v>193</v>
      </c>
      <c r="F2505" s="101" t="s">
        <v>301</v>
      </c>
      <c r="G2505" s="101" t="str">
        <f aca="false">E2505&amp;""&amp;F2505</f>
        <v>193Hg</v>
      </c>
      <c r="H2505" s="101" t="n">
        <v>-31062.849</v>
      </c>
      <c r="I2505" s="101" t="n">
        <v>7123.1</v>
      </c>
      <c r="J2505" s="101" t="n">
        <v>5575.99</v>
      </c>
      <c r="K2505" s="101" t="n">
        <v>16612.58</v>
      </c>
      <c r="L2505" s="101" t="n">
        <v>9939.34</v>
      </c>
      <c r="M2505" s="101" t="n">
        <v>-3585.637</v>
      </c>
      <c r="N2505" s="101" t="n">
        <v>-8868.36</v>
      </c>
      <c r="O2505" s="101" t="n">
        <v>2997.66</v>
      </c>
      <c r="P2505" s="101" t="n">
        <v>-2059.65</v>
      </c>
      <c r="Q2505" s="101" t="n">
        <v>-13261.92</v>
      </c>
      <c r="R2505" s="101"/>
      <c r="S2505" s="101"/>
      <c r="T2505" s="101"/>
      <c r="U2505" s="101"/>
      <c r="V2505" s="101"/>
      <c r="W2505" s="101"/>
      <c r="X2505" s="101"/>
      <c r="Y2505" s="101"/>
      <c r="Z2505" s="101"/>
      <c r="AA2505" s="101"/>
    </row>
    <row r="2506" customFormat="false" ht="15.75" hidden="false" customHeight="true" outlineLevel="0" collapsed="false">
      <c r="A2506" s="101"/>
      <c r="B2506" s="101" t="n">
        <v>31</v>
      </c>
      <c r="C2506" s="101" t="n">
        <v>112</v>
      </c>
      <c r="D2506" s="101" t="n">
        <v>81</v>
      </c>
      <c r="E2506" s="101" t="n">
        <v>193</v>
      </c>
      <c r="F2506" s="101" t="s">
        <v>302</v>
      </c>
      <c r="G2506" s="101" t="str">
        <f aca="false">E2506&amp;""&amp;F2506</f>
        <v>193Tl</v>
      </c>
      <c r="H2506" s="101" t="n">
        <v>-27477.212</v>
      </c>
      <c r="I2506" s="101" t="n">
        <v>9676.28</v>
      </c>
      <c r="J2506" s="101" t="n">
        <v>2755.11</v>
      </c>
      <c r="K2506" s="101" t="n">
        <v>17337</v>
      </c>
      <c r="L2506" s="101" t="n">
        <v>8244.02</v>
      </c>
      <c r="M2506" s="101" t="n">
        <v>-5282.722</v>
      </c>
      <c r="N2506" s="101" t="n">
        <v>-11604.38</v>
      </c>
      <c r="O2506" s="101" t="n">
        <v>3679.83</v>
      </c>
      <c r="P2506" s="101" t="n">
        <v>-1990.35</v>
      </c>
      <c r="Q2506" s="101" t="n">
        <v>-12983.09</v>
      </c>
      <c r="R2506" s="101"/>
      <c r="S2506" s="101"/>
      <c r="T2506" s="101"/>
      <c r="U2506" s="101"/>
      <c r="V2506" s="101"/>
      <c r="W2506" s="101"/>
      <c r="X2506" s="101"/>
      <c r="Y2506" s="101"/>
      <c r="Z2506" s="101"/>
      <c r="AA2506" s="101"/>
    </row>
    <row r="2507" customFormat="false" ht="15.75" hidden="false" customHeight="true" outlineLevel="0" collapsed="false">
      <c r="A2507" s="101"/>
      <c r="B2507" s="101" t="n">
        <v>29</v>
      </c>
      <c r="C2507" s="101" t="n">
        <v>111</v>
      </c>
      <c r="D2507" s="101" t="n">
        <v>82</v>
      </c>
      <c r="E2507" s="101" t="n">
        <v>193</v>
      </c>
      <c r="F2507" s="101" t="s">
        <v>303</v>
      </c>
      <c r="G2507" s="101" t="str">
        <f aca="false">E2507&amp;""&amp;F2507</f>
        <v>193Pb</v>
      </c>
      <c r="H2507" s="101" t="n">
        <v>-22194.49</v>
      </c>
      <c r="I2507" s="101" t="n">
        <v>7700.37</v>
      </c>
      <c r="J2507" s="101" t="n">
        <v>3611.21</v>
      </c>
      <c r="K2507" s="101" t="n">
        <v>18101.35</v>
      </c>
      <c r="L2507" s="101" t="n">
        <v>6179.52</v>
      </c>
      <c r="M2507" s="101" t="n">
        <v>-6321.658</v>
      </c>
      <c r="N2507" s="101" t="n">
        <v>-13834.96</v>
      </c>
      <c r="O2507" s="101" t="n">
        <v>5006.83</v>
      </c>
      <c r="P2507" s="101" t="n">
        <v>2527.61</v>
      </c>
      <c r="Q2507" s="101" t="n">
        <v>-16730.32</v>
      </c>
      <c r="R2507" s="101"/>
      <c r="S2507" s="101"/>
      <c r="T2507" s="101"/>
      <c r="U2507" s="101"/>
      <c r="V2507" s="101"/>
      <c r="W2507" s="101"/>
      <c r="X2507" s="101"/>
      <c r="Y2507" s="101"/>
      <c r="Z2507" s="101"/>
      <c r="AA2507" s="101"/>
    </row>
    <row r="2508" customFormat="false" ht="15.75" hidden="false" customHeight="true" outlineLevel="0" collapsed="false">
      <c r="A2508" s="101"/>
      <c r="B2508" s="101" t="n">
        <v>27</v>
      </c>
      <c r="C2508" s="101" t="n">
        <v>110</v>
      </c>
      <c r="D2508" s="101" t="n">
        <v>83</v>
      </c>
      <c r="E2508" s="101" t="n">
        <v>193</v>
      </c>
      <c r="F2508" s="101" t="s">
        <v>304</v>
      </c>
      <c r="G2508" s="101" t="str">
        <f aca="false">E2508&amp;""&amp;F2508</f>
        <v>193Bi</v>
      </c>
      <c r="H2508" s="101" t="n">
        <v>-15872.832</v>
      </c>
      <c r="I2508" s="101" t="n">
        <v>10408.66</v>
      </c>
      <c r="J2508" s="101" t="n">
        <v>596.37</v>
      </c>
      <c r="K2508" s="101" t="n">
        <v>18775.73</v>
      </c>
      <c r="L2508" s="101" t="n">
        <v>4167.92</v>
      </c>
      <c r="M2508" s="101" t="n">
        <v>-7513.305</v>
      </c>
      <c r="N2508" s="101" t="n">
        <v>-15805.22</v>
      </c>
      <c r="O2508" s="101" t="n">
        <v>6304.43</v>
      </c>
      <c r="P2508" s="101" t="n">
        <v>2710.44</v>
      </c>
      <c r="Q2508" s="101" t="n">
        <v>-15873.62</v>
      </c>
      <c r="R2508" s="101"/>
      <c r="S2508" s="101"/>
      <c r="T2508" s="101"/>
      <c r="U2508" s="101"/>
      <c r="V2508" s="101"/>
      <c r="W2508" s="101"/>
      <c r="X2508" s="101"/>
      <c r="Y2508" s="101"/>
      <c r="Z2508" s="101"/>
      <c r="AA2508" s="101"/>
    </row>
    <row r="2509" customFormat="false" ht="15.75" hidden="false" customHeight="true" outlineLevel="0" collapsed="false">
      <c r="A2509" s="101"/>
      <c r="B2509" s="101" t="n">
        <v>25</v>
      </c>
      <c r="C2509" s="101" t="n">
        <v>109</v>
      </c>
      <c r="D2509" s="101" t="n">
        <v>84</v>
      </c>
      <c r="E2509" s="101" t="n">
        <v>193</v>
      </c>
      <c r="F2509" s="101" t="s">
        <v>305</v>
      </c>
      <c r="G2509" s="101" t="str">
        <f aca="false">E2509&amp;""&amp;F2509</f>
        <v>193Po</v>
      </c>
      <c r="H2509" s="101" t="n">
        <v>-8359.526</v>
      </c>
      <c r="I2509" s="101" t="n">
        <v>8360.31</v>
      </c>
      <c r="J2509" s="101" t="n">
        <v>2113.01</v>
      </c>
      <c r="K2509" s="101" t="n">
        <v>19433.4</v>
      </c>
      <c r="L2509" s="101" t="n">
        <v>2701.69</v>
      </c>
      <c r="M2509" s="101" t="n">
        <v>-8291.917</v>
      </c>
      <c r="N2509" s="101" t="n">
        <v>-17402.45</v>
      </c>
      <c r="O2509" s="101" t="n">
        <v>7093.72</v>
      </c>
      <c r="P2509" s="101" t="n">
        <v>6916.94</v>
      </c>
      <c r="Q2509" s="101" t="n">
        <v>-19366.64</v>
      </c>
      <c r="R2509" s="101"/>
      <c r="S2509" s="101"/>
      <c r="T2509" s="101"/>
      <c r="U2509" s="101"/>
      <c r="V2509" s="101"/>
      <c r="W2509" s="101"/>
      <c r="X2509" s="101"/>
      <c r="Y2509" s="101"/>
      <c r="Z2509" s="101"/>
      <c r="AA2509" s="101"/>
    </row>
    <row r="2510" customFormat="false" ht="15.75" hidden="false" customHeight="true" outlineLevel="0" collapsed="false">
      <c r="A2510" s="101"/>
      <c r="B2510" s="101" t="n">
        <v>23</v>
      </c>
      <c r="C2510" s="101" t="n">
        <v>108</v>
      </c>
      <c r="D2510" s="101" t="n">
        <v>85</v>
      </c>
      <c r="E2510" s="101" t="n">
        <v>193</v>
      </c>
      <c r="F2510" s="101" t="s">
        <v>306</v>
      </c>
      <c r="G2510" s="101" t="str">
        <f aca="false">E2510&amp;""&amp;F2510</f>
        <v>193At</v>
      </c>
      <c r="H2510" s="101" t="n">
        <v>-67.609</v>
      </c>
      <c r="I2510" s="101" t="n">
        <v>11074.72</v>
      </c>
      <c r="J2510" s="101" t="n">
        <v>-713.95</v>
      </c>
      <c r="K2510" s="101" t="n">
        <v>20074</v>
      </c>
      <c r="L2510" s="101" t="n">
        <v>1405.81</v>
      </c>
      <c r="M2510" s="101" t="n">
        <v>-9110.533</v>
      </c>
      <c r="N2510" s="101"/>
      <c r="O2510" s="101" t="n">
        <v>7572.28</v>
      </c>
      <c r="P2510" s="101" t="n">
        <v>6178.91</v>
      </c>
      <c r="Q2510" s="101"/>
      <c r="R2510" s="101"/>
      <c r="S2510" s="101"/>
      <c r="T2510" s="101"/>
      <c r="U2510" s="101"/>
      <c r="V2510" s="101"/>
      <c r="W2510" s="101"/>
      <c r="X2510" s="101"/>
      <c r="Y2510" s="101"/>
      <c r="Z2510" s="101"/>
      <c r="AA2510" s="101"/>
    </row>
    <row r="2511" customFormat="false" ht="15.75" hidden="false" customHeight="true" outlineLevel="0" collapsed="false">
      <c r="A2511" s="101"/>
      <c r="B2511" s="101" t="n">
        <v>21</v>
      </c>
      <c r="C2511" s="101" t="n">
        <v>107</v>
      </c>
      <c r="D2511" s="101" t="n">
        <v>86</v>
      </c>
      <c r="E2511" s="101" t="n">
        <v>193</v>
      </c>
      <c r="F2511" s="101" t="s">
        <v>307</v>
      </c>
      <c r="G2511" s="101" t="str">
        <f aca="false">E2511&amp;""&amp;F2511</f>
        <v>193Rn</v>
      </c>
      <c r="H2511" s="101" t="n">
        <v>9042.924</v>
      </c>
      <c r="I2511" s="101"/>
      <c r="J2511" s="101" t="n">
        <v>1181.84</v>
      </c>
      <c r="K2511" s="101"/>
      <c r="L2511" s="101" t="n">
        <v>466.26</v>
      </c>
      <c r="M2511" s="101"/>
      <c r="N2511" s="101"/>
      <c r="O2511" s="101" t="n">
        <v>8040</v>
      </c>
      <c r="P2511" s="101" t="n">
        <v>9824.49</v>
      </c>
      <c r="Q2511" s="101"/>
      <c r="R2511" s="101"/>
      <c r="S2511" s="101"/>
      <c r="T2511" s="101"/>
      <c r="U2511" s="101"/>
      <c r="V2511" s="101"/>
      <c r="W2511" s="101"/>
      <c r="X2511" s="101"/>
      <c r="Y2511" s="101"/>
      <c r="Z2511" s="101"/>
      <c r="AA2511" s="101"/>
    </row>
    <row r="2512" customFormat="false" ht="15.75" hidden="false" customHeight="true" outlineLevel="0" collapsed="false">
      <c r="A2512" s="101"/>
      <c r="B2512" s="101" t="n">
        <v>46</v>
      </c>
      <c r="C2512" s="101" t="n">
        <v>120</v>
      </c>
      <c r="D2512" s="101" t="n">
        <v>74</v>
      </c>
      <c r="E2512" s="101" t="n">
        <v>194</v>
      </c>
      <c r="F2512" s="101" t="s">
        <v>295</v>
      </c>
      <c r="G2512" s="101" t="str">
        <f aca="false">E2512&amp;""&amp;F2512</f>
        <v>194W</v>
      </c>
      <c r="H2512" s="101" t="n">
        <v>-24526.01</v>
      </c>
      <c r="I2512" s="101" t="n">
        <v>6311.01</v>
      </c>
      <c r="J2512" s="101"/>
      <c r="K2512" s="101" t="n">
        <v>11019.01</v>
      </c>
      <c r="L2512" s="101"/>
      <c r="M2512" s="101" t="n">
        <v>2711.01</v>
      </c>
      <c r="N2512" s="101" t="n">
        <v>7911.01</v>
      </c>
      <c r="O2512" s="101"/>
      <c r="P2512" s="101"/>
      <c r="Q2512" s="101" t="n">
        <v>-2362.01</v>
      </c>
      <c r="R2512" s="101"/>
      <c r="S2512" s="101"/>
      <c r="T2512" s="101"/>
      <c r="U2512" s="101"/>
      <c r="V2512" s="101"/>
      <c r="W2512" s="101"/>
      <c r="X2512" s="101"/>
      <c r="Y2512" s="101"/>
      <c r="Z2512" s="101"/>
      <c r="AA2512" s="101"/>
    </row>
    <row r="2513" customFormat="false" ht="15.75" hidden="false" customHeight="true" outlineLevel="0" collapsed="false">
      <c r="A2513" s="101"/>
      <c r="B2513" s="101" t="n">
        <v>44</v>
      </c>
      <c r="C2513" s="101" t="n">
        <v>119</v>
      </c>
      <c r="D2513" s="101" t="n">
        <v>75</v>
      </c>
      <c r="E2513" s="101" t="n">
        <v>194</v>
      </c>
      <c r="F2513" s="101" t="s">
        <v>296</v>
      </c>
      <c r="G2513" s="101" t="str">
        <f aca="false">E2513&amp;""&amp;F2513</f>
        <v>194Re</v>
      </c>
      <c r="H2513" s="101" t="n">
        <v>-27237.01</v>
      </c>
      <c r="I2513" s="101" t="n">
        <v>5073.01</v>
      </c>
      <c r="J2513" s="101" t="n">
        <v>8239.01</v>
      </c>
      <c r="K2513" s="101" t="n">
        <v>11791.01</v>
      </c>
      <c r="L2513" s="101" t="n">
        <v>18658.01</v>
      </c>
      <c r="M2513" s="101" t="n">
        <v>5200.01</v>
      </c>
      <c r="N2513" s="101" t="n">
        <v>5297.01</v>
      </c>
      <c r="O2513" s="101" t="n">
        <v>-1149.01</v>
      </c>
      <c r="P2513" s="101"/>
      <c r="Q2513" s="101" t="n">
        <v>-1912.01</v>
      </c>
      <c r="R2513" s="101"/>
      <c r="S2513" s="101"/>
      <c r="T2513" s="101"/>
      <c r="U2513" s="101"/>
      <c r="V2513" s="101"/>
      <c r="W2513" s="101"/>
      <c r="X2513" s="101"/>
      <c r="Y2513" s="101"/>
      <c r="Z2513" s="101"/>
      <c r="AA2513" s="101"/>
    </row>
    <row r="2514" customFormat="false" ht="15.75" hidden="false" customHeight="true" outlineLevel="0" collapsed="false">
      <c r="A2514" s="101"/>
      <c r="B2514" s="101" t="n">
        <v>42</v>
      </c>
      <c r="C2514" s="101" t="n">
        <v>118</v>
      </c>
      <c r="D2514" s="101" t="n">
        <v>76</v>
      </c>
      <c r="E2514" s="101" t="n">
        <v>194</v>
      </c>
      <c r="F2514" s="101" t="s">
        <v>297</v>
      </c>
      <c r="G2514" s="101" t="str">
        <f aca="false">E2514&amp;""&amp;F2514</f>
        <v>194Os</v>
      </c>
      <c r="H2514" s="101" t="n">
        <v>-32437.191</v>
      </c>
      <c r="I2514" s="101" t="n">
        <v>7112.46</v>
      </c>
      <c r="J2514" s="101" t="n">
        <v>9490.8</v>
      </c>
      <c r="K2514" s="101" t="n">
        <v>12695.88</v>
      </c>
      <c r="L2514" s="101" t="n">
        <v>17366.01</v>
      </c>
      <c r="M2514" s="101" t="n">
        <v>96.6</v>
      </c>
      <c r="N2514" s="101" t="n">
        <v>2325.37</v>
      </c>
      <c r="O2514" s="101" t="n">
        <v>-481.21</v>
      </c>
      <c r="P2514" s="101" t="n">
        <v>-13439.01</v>
      </c>
      <c r="Q2514" s="101" t="n">
        <v>-5970.19</v>
      </c>
      <c r="R2514" s="101"/>
      <c r="S2514" s="101"/>
      <c r="T2514" s="101"/>
      <c r="U2514" s="101"/>
      <c r="V2514" s="101"/>
      <c r="W2514" s="101"/>
      <c r="X2514" s="101"/>
      <c r="Y2514" s="101"/>
      <c r="Z2514" s="101"/>
      <c r="AA2514" s="101"/>
    </row>
    <row r="2515" customFormat="false" ht="15.75" hidden="false" customHeight="true" outlineLevel="0" collapsed="false">
      <c r="A2515" s="101"/>
      <c r="B2515" s="101" t="n">
        <v>40</v>
      </c>
      <c r="C2515" s="101" t="n">
        <v>117</v>
      </c>
      <c r="D2515" s="101" t="n">
        <v>77</v>
      </c>
      <c r="E2515" s="101" t="n">
        <v>194</v>
      </c>
      <c r="F2515" s="101" t="s">
        <v>298</v>
      </c>
      <c r="G2515" s="101" t="str">
        <f aca="false">E2515&amp;""&amp;F2515</f>
        <v>194Ir</v>
      </c>
      <c r="H2515" s="101" t="n">
        <v>-32533.791</v>
      </c>
      <c r="I2515" s="101" t="n">
        <v>6066.79</v>
      </c>
      <c r="J2515" s="101" t="n">
        <v>6426.72</v>
      </c>
      <c r="K2515" s="101" t="n">
        <v>13838.78</v>
      </c>
      <c r="L2515" s="101" t="n">
        <v>15522.91</v>
      </c>
      <c r="M2515" s="101" t="n">
        <v>2228.772</v>
      </c>
      <c r="N2515" s="101" t="n">
        <v>-320.64</v>
      </c>
      <c r="O2515" s="101" t="n">
        <v>676.28</v>
      </c>
      <c r="P2515" s="101" t="n">
        <v>-9587.4</v>
      </c>
      <c r="Q2515" s="101" t="n">
        <v>-6123.42</v>
      </c>
      <c r="R2515" s="101"/>
      <c r="S2515" s="101"/>
      <c r="T2515" s="101"/>
      <c r="U2515" s="101"/>
      <c r="V2515" s="101"/>
      <c r="W2515" s="101"/>
      <c r="X2515" s="101"/>
      <c r="Y2515" s="101"/>
      <c r="Z2515" s="101"/>
      <c r="AA2515" s="101"/>
    </row>
    <row r="2516" customFormat="false" ht="15.75" hidden="false" customHeight="true" outlineLevel="0" collapsed="false">
      <c r="A2516" s="101"/>
      <c r="B2516" s="101" t="n">
        <v>38</v>
      </c>
      <c r="C2516" s="101" t="n">
        <v>116</v>
      </c>
      <c r="D2516" s="101" t="n">
        <v>78</v>
      </c>
      <c r="E2516" s="101" t="n">
        <v>194</v>
      </c>
      <c r="F2516" s="101" t="s">
        <v>299</v>
      </c>
      <c r="G2516" s="101" t="str">
        <f aca="false">E2516&amp;""&amp;F2516</f>
        <v>194Pt</v>
      </c>
      <c r="H2516" s="101" t="n">
        <v>-34762.564</v>
      </c>
      <c r="I2516" s="101" t="n">
        <v>8352.19</v>
      </c>
      <c r="J2516" s="101" t="n">
        <v>7513.22</v>
      </c>
      <c r="K2516" s="101" t="n">
        <v>14613.02</v>
      </c>
      <c r="L2516" s="101" t="n">
        <v>13456.56</v>
      </c>
      <c r="M2516" s="101" t="n">
        <v>-2549.409</v>
      </c>
      <c r="N2516" s="101" t="n">
        <v>-2578.62</v>
      </c>
      <c r="O2516" s="101" t="n">
        <v>1521.96</v>
      </c>
      <c r="P2516" s="101" t="n">
        <v>-8655.49</v>
      </c>
      <c r="Q2516" s="101" t="n">
        <v>-9427.95</v>
      </c>
      <c r="R2516" s="101"/>
      <c r="S2516" s="101"/>
      <c r="T2516" s="101"/>
      <c r="U2516" s="101"/>
      <c r="V2516" s="101"/>
      <c r="W2516" s="101"/>
      <c r="X2516" s="101"/>
      <c r="Y2516" s="101"/>
      <c r="Z2516" s="101"/>
      <c r="AA2516" s="101"/>
    </row>
    <row r="2517" customFormat="false" ht="15.75" hidden="false" customHeight="true" outlineLevel="0" collapsed="false">
      <c r="A2517" s="101"/>
      <c r="B2517" s="101" t="n">
        <v>36</v>
      </c>
      <c r="C2517" s="101" t="n">
        <v>115</v>
      </c>
      <c r="D2517" s="101" t="n">
        <v>79</v>
      </c>
      <c r="E2517" s="101" t="n">
        <v>194</v>
      </c>
      <c r="F2517" s="101" t="s">
        <v>300</v>
      </c>
      <c r="G2517" s="101" t="str">
        <f aca="false">E2517&amp;""&amp;F2517</f>
        <v>194Au</v>
      </c>
      <c r="H2517" s="101" t="n">
        <v>-32213.155</v>
      </c>
      <c r="I2517" s="101" t="n">
        <v>6878.54</v>
      </c>
      <c r="J2517" s="101" t="n">
        <v>5020.43</v>
      </c>
      <c r="K2517" s="101" t="n">
        <v>15579.96</v>
      </c>
      <c r="L2517" s="101" t="n">
        <v>11953.45</v>
      </c>
      <c r="M2517" s="101" t="n">
        <v>-29.21</v>
      </c>
      <c r="N2517" s="101" t="n">
        <v>-5275.66</v>
      </c>
      <c r="O2517" s="101" t="n">
        <v>2117.55</v>
      </c>
      <c r="P2517" s="101" t="n">
        <v>-4963.81</v>
      </c>
      <c r="Q2517" s="101" t="n">
        <v>-9221.62</v>
      </c>
      <c r="R2517" s="101"/>
      <c r="S2517" s="101"/>
      <c r="T2517" s="101"/>
      <c r="U2517" s="101"/>
      <c r="V2517" s="101"/>
      <c r="W2517" s="101"/>
      <c r="X2517" s="101"/>
      <c r="Y2517" s="101"/>
      <c r="Z2517" s="101"/>
      <c r="AA2517" s="101"/>
    </row>
    <row r="2518" customFormat="false" ht="15.75" hidden="false" customHeight="true" outlineLevel="0" collapsed="false">
      <c r="A2518" s="101"/>
      <c r="B2518" s="101" t="n">
        <v>34</v>
      </c>
      <c r="C2518" s="101" t="n">
        <v>114</v>
      </c>
      <c r="D2518" s="101" t="n">
        <v>80</v>
      </c>
      <c r="E2518" s="101" t="n">
        <v>194</v>
      </c>
      <c r="F2518" s="101" t="s">
        <v>301</v>
      </c>
      <c r="G2518" s="101" t="str">
        <f aca="false">E2518&amp;""&amp;F2518</f>
        <v>194Hg</v>
      </c>
      <c r="H2518" s="101" t="n">
        <v>-32183.944</v>
      </c>
      <c r="I2518" s="101" t="n">
        <v>9192.41</v>
      </c>
      <c r="J2518" s="101" t="n">
        <v>6066.99</v>
      </c>
      <c r="K2518" s="101" t="n">
        <v>16315.51</v>
      </c>
      <c r="L2518" s="101" t="n">
        <v>10469.71</v>
      </c>
      <c r="M2518" s="101" t="n">
        <v>-5246.454</v>
      </c>
      <c r="N2518" s="101" t="n">
        <v>-7976.51</v>
      </c>
      <c r="O2518" s="101" t="n">
        <v>2716.38</v>
      </c>
      <c r="P2518" s="101" t="n">
        <v>-4991.22</v>
      </c>
      <c r="Q2518" s="101" t="n">
        <v>-12778.05</v>
      </c>
      <c r="R2518" s="101"/>
      <c r="S2518" s="101"/>
      <c r="T2518" s="101"/>
      <c r="U2518" s="101"/>
      <c r="V2518" s="101"/>
      <c r="W2518" s="101"/>
      <c r="X2518" s="101"/>
      <c r="Y2518" s="101"/>
      <c r="Z2518" s="101"/>
      <c r="AA2518" s="101"/>
    </row>
    <row r="2519" customFormat="false" ht="15.75" hidden="false" customHeight="true" outlineLevel="0" collapsed="false">
      <c r="A2519" s="101"/>
      <c r="B2519" s="101" t="n">
        <v>32</v>
      </c>
      <c r="C2519" s="101" t="n">
        <v>113</v>
      </c>
      <c r="D2519" s="101" t="n">
        <v>81</v>
      </c>
      <c r="E2519" s="101" t="n">
        <v>194</v>
      </c>
      <c r="F2519" s="101" t="s">
        <v>302</v>
      </c>
      <c r="G2519" s="101" t="str">
        <f aca="false">E2519&amp;""&amp;F2519</f>
        <v>194Tl</v>
      </c>
      <c r="H2519" s="101" t="n">
        <v>-26937.491</v>
      </c>
      <c r="I2519" s="101" t="n">
        <v>7531.6</v>
      </c>
      <c r="J2519" s="101" t="n">
        <v>3163.61</v>
      </c>
      <c r="K2519" s="101" t="n">
        <v>17207.88</v>
      </c>
      <c r="L2519" s="101" t="n">
        <v>8739.6</v>
      </c>
      <c r="M2519" s="101" t="n">
        <v>-2730.058</v>
      </c>
      <c r="N2519" s="101" t="n">
        <v>-10901.01</v>
      </c>
      <c r="O2519" s="101" t="n">
        <v>3520.83</v>
      </c>
      <c r="P2519" s="101" t="n">
        <v>-820.53</v>
      </c>
      <c r="Q2519" s="101" t="n">
        <v>-12814.32</v>
      </c>
      <c r="R2519" s="101"/>
      <c r="S2519" s="101"/>
      <c r="T2519" s="101"/>
      <c r="U2519" s="101"/>
      <c r="V2519" s="101"/>
      <c r="W2519" s="101"/>
      <c r="X2519" s="101"/>
      <c r="Y2519" s="101"/>
      <c r="Z2519" s="101"/>
      <c r="AA2519" s="101"/>
    </row>
    <row r="2520" customFormat="false" ht="15.75" hidden="false" customHeight="true" outlineLevel="0" collapsed="false">
      <c r="A2520" s="101"/>
      <c r="B2520" s="101" t="n">
        <v>30</v>
      </c>
      <c r="C2520" s="101" t="n">
        <v>112</v>
      </c>
      <c r="D2520" s="101" t="n">
        <v>82</v>
      </c>
      <c r="E2520" s="101" t="n">
        <v>194</v>
      </c>
      <c r="F2520" s="101" t="s">
        <v>303</v>
      </c>
      <c r="G2520" s="101" t="str">
        <f aca="false">E2520&amp;""&amp;F2520</f>
        <v>194Pb</v>
      </c>
      <c r="H2520" s="101" t="n">
        <v>-24207.433</v>
      </c>
      <c r="I2520" s="101" t="n">
        <v>10084.26</v>
      </c>
      <c r="J2520" s="101" t="n">
        <v>4019.19</v>
      </c>
      <c r="K2520" s="101" t="n">
        <v>17784.63</v>
      </c>
      <c r="L2520" s="101" t="n">
        <v>6774.3</v>
      </c>
      <c r="M2520" s="101" t="n">
        <v>-8171.01</v>
      </c>
      <c r="N2520" s="101" t="n">
        <v>-13202.86</v>
      </c>
      <c r="O2520" s="101" t="n">
        <v>4737.82</v>
      </c>
      <c r="P2520" s="101" t="n">
        <v>-433.55</v>
      </c>
      <c r="Q2520" s="101" t="n">
        <v>-16405.92</v>
      </c>
      <c r="R2520" s="101"/>
      <c r="S2520" s="101"/>
      <c r="T2520" s="101"/>
      <c r="U2520" s="101"/>
      <c r="V2520" s="101"/>
      <c r="W2520" s="101"/>
      <c r="X2520" s="101"/>
      <c r="Y2520" s="101"/>
      <c r="Z2520" s="101"/>
      <c r="AA2520" s="101"/>
    </row>
    <row r="2521" customFormat="false" ht="15.75" hidden="false" customHeight="true" outlineLevel="0" collapsed="false">
      <c r="A2521" s="101"/>
      <c r="B2521" s="101" t="n">
        <v>28</v>
      </c>
      <c r="C2521" s="101" t="n">
        <v>111</v>
      </c>
      <c r="D2521" s="101" t="n">
        <v>83</v>
      </c>
      <c r="E2521" s="101" t="n">
        <v>194</v>
      </c>
      <c r="F2521" s="101" t="s">
        <v>304</v>
      </c>
      <c r="G2521" s="101" t="str">
        <f aca="false">E2521&amp;""&amp;F2521</f>
        <v>194Bi</v>
      </c>
      <c r="H2521" s="101" t="n">
        <v>-16036.01</v>
      </c>
      <c r="I2521" s="101" t="n">
        <v>8235.01</v>
      </c>
      <c r="J2521" s="101" t="n">
        <v>1131.01</v>
      </c>
      <c r="K2521" s="101" t="n">
        <v>18643.01</v>
      </c>
      <c r="L2521" s="101" t="n">
        <v>4742.01</v>
      </c>
      <c r="M2521" s="101" t="n">
        <v>-5032.01</v>
      </c>
      <c r="N2521" s="101" t="n">
        <v>-15325.01</v>
      </c>
      <c r="O2521" s="101" t="n">
        <v>5918.3</v>
      </c>
      <c r="P2521" s="101" t="n">
        <v>4152.01</v>
      </c>
      <c r="Q2521" s="101" t="n">
        <v>-15748.01</v>
      </c>
      <c r="R2521" s="101"/>
      <c r="S2521" s="101"/>
      <c r="T2521" s="101"/>
      <c r="U2521" s="101"/>
      <c r="V2521" s="101"/>
      <c r="W2521" s="101"/>
      <c r="X2521" s="101"/>
      <c r="Y2521" s="101"/>
      <c r="Z2521" s="101"/>
      <c r="AA2521" s="101"/>
    </row>
    <row r="2522" customFormat="false" ht="15.75" hidden="false" customHeight="true" outlineLevel="0" collapsed="false">
      <c r="A2522" s="101"/>
      <c r="B2522" s="101" t="n">
        <v>26</v>
      </c>
      <c r="C2522" s="101" t="n">
        <v>110</v>
      </c>
      <c r="D2522" s="101" t="n">
        <v>84</v>
      </c>
      <c r="E2522" s="101" t="n">
        <v>194</v>
      </c>
      <c r="F2522" s="101" t="s">
        <v>305</v>
      </c>
      <c r="G2522" s="101" t="str">
        <f aca="false">E2522&amp;""&amp;F2522</f>
        <v>194Po</v>
      </c>
      <c r="H2522" s="101" t="n">
        <v>-11004.576</v>
      </c>
      <c r="I2522" s="101" t="n">
        <v>10716.37</v>
      </c>
      <c r="J2522" s="101" t="n">
        <v>2420.71</v>
      </c>
      <c r="K2522" s="101" t="n">
        <v>19076.68</v>
      </c>
      <c r="L2522" s="101" t="n">
        <v>3017.08</v>
      </c>
      <c r="M2522" s="101" t="n">
        <v>-10293.044</v>
      </c>
      <c r="N2522" s="101" t="n">
        <v>-16728.04</v>
      </c>
      <c r="O2522" s="101" t="n">
        <v>6987</v>
      </c>
      <c r="P2522" s="101" t="n">
        <v>3900.94</v>
      </c>
      <c r="Q2522" s="101" t="n">
        <v>-19008.28</v>
      </c>
      <c r="R2522" s="101"/>
      <c r="S2522" s="101"/>
      <c r="T2522" s="101"/>
      <c r="U2522" s="101"/>
      <c r="V2522" s="101"/>
      <c r="W2522" s="101"/>
      <c r="X2522" s="101"/>
      <c r="Y2522" s="101"/>
      <c r="Z2522" s="101"/>
      <c r="AA2522" s="101"/>
    </row>
    <row r="2523" customFormat="false" ht="15.75" hidden="false" customHeight="true" outlineLevel="0" collapsed="false">
      <c r="A2523" s="101"/>
      <c r="B2523" s="101" t="n">
        <v>24</v>
      </c>
      <c r="C2523" s="101" t="n">
        <v>109</v>
      </c>
      <c r="D2523" s="101" t="n">
        <v>85</v>
      </c>
      <c r="E2523" s="101" t="n">
        <v>194</v>
      </c>
      <c r="F2523" s="101" t="s">
        <v>306</v>
      </c>
      <c r="G2523" s="101" t="str">
        <f aca="false">E2523&amp;""&amp;F2523</f>
        <v>194At</v>
      </c>
      <c r="H2523" s="101" t="n">
        <v>-711.531</v>
      </c>
      <c r="I2523" s="101" t="n">
        <v>8715.24</v>
      </c>
      <c r="J2523" s="101" t="n">
        <v>-359.02</v>
      </c>
      <c r="K2523" s="101" t="n">
        <v>19789.96</v>
      </c>
      <c r="L2523" s="101" t="n">
        <v>1753.99</v>
      </c>
      <c r="M2523" s="101" t="n">
        <v>-6434.994</v>
      </c>
      <c r="N2523" s="101"/>
      <c r="O2523" s="101" t="n">
        <v>7462.5</v>
      </c>
      <c r="P2523" s="101" t="n">
        <v>7872.33</v>
      </c>
      <c r="Q2523" s="101" t="n">
        <v>-17825.77</v>
      </c>
      <c r="R2523" s="101"/>
      <c r="S2523" s="101"/>
      <c r="T2523" s="101"/>
      <c r="U2523" s="101"/>
      <c r="V2523" s="101"/>
      <c r="W2523" s="101"/>
      <c r="X2523" s="101"/>
      <c r="Y2523" s="101"/>
      <c r="Z2523" s="101"/>
      <c r="AA2523" s="101"/>
    </row>
    <row r="2524" customFormat="false" ht="15.75" hidden="false" customHeight="true" outlineLevel="0" collapsed="false">
      <c r="A2524" s="101"/>
      <c r="B2524" s="101" t="n">
        <v>22</v>
      </c>
      <c r="C2524" s="101" t="n">
        <v>108</v>
      </c>
      <c r="D2524" s="101" t="n">
        <v>86</v>
      </c>
      <c r="E2524" s="101" t="n">
        <v>194</v>
      </c>
      <c r="F2524" s="101" t="s">
        <v>307</v>
      </c>
      <c r="G2524" s="101" t="str">
        <f aca="false">E2524&amp;""&amp;F2524</f>
        <v>194Rn</v>
      </c>
      <c r="H2524" s="101" t="n">
        <v>5723.462</v>
      </c>
      <c r="I2524" s="101" t="n">
        <v>11390.78</v>
      </c>
      <c r="J2524" s="101" t="n">
        <v>1497.9</v>
      </c>
      <c r="K2524" s="101"/>
      <c r="L2524" s="101" t="n">
        <v>783.95</v>
      </c>
      <c r="M2524" s="101"/>
      <c r="N2524" s="101"/>
      <c r="O2524" s="101" t="n">
        <v>7862.34</v>
      </c>
      <c r="P2524" s="101" t="n">
        <v>6794.02</v>
      </c>
      <c r="Q2524" s="101"/>
      <c r="R2524" s="101"/>
      <c r="S2524" s="101"/>
      <c r="T2524" s="101"/>
      <c r="U2524" s="101"/>
      <c r="V2524" s="101"/>
      <c r="W2524" s="101"/>
      <c r="X2524" s="101"/>
      <c r="Y2524" s="101"/>
      <c r="Z2524" s="101"/>
      <c r="AA2524" s="101"/>
    </row>
    <row r="2525" customFormat="false" ht="15.75" hidden="false" customHeight="true" outlineLevel="0" collapsed="false">
      <c r="A2525" s="101"/>
      <c r="B2525" s="101" t="n">
        <v>45</v>
      </c>
      <c r="C2525" s="101" t="n">
        <v>120</v>
      </c>
      <c r="D2525" s="101" t="n">
        <v>75</v>
      </c>
      <c r="E2525" s="101" t="n">
        <v>195</v>
      </c>
      <c r="F2525" s="101" t="s">
        <v>296</v>
      </c>
      <c r="G2525" s="101" t="str">
        <f aca="false">E2525&amp;""&amp;F2525</f>
        <v>195Re</v>
      </c>
      <c r="H2525" s="101" t="n">
        <v>-25579.01</v>
      </c>
      <c r="I2525" s="101" t="n">
        <v>6413.01</v>
      </c>
      <c r="J2525" s="101" t="n">
        <v>8342.01</v>
      </c>
      <c r="K2525" s="101" t="n">
        <v>11486.01</v>
      </c>
      <c r="L2525" s="101"/>
      <c r="M2525" s="101" t="n">
        <v>3933.01</v>
      </c>
      <c r="N2525" s="101" t="n">
        <v>6116.01</v>
      </c>
      <c r="O2525" s="101" t="n">
        <v>-1512.01</v>
      </c>
      <c r="P2525" s="101"/>
      <c r="Q2525" s="101" t="n">
        <v>-1213.01</v>
      </c>
      <c r="R2525" s="101"/>
      <c r="S2525" s="101"/>
      <c r="T2525" s="101"/>
      <c r="U2525" s="101"/>
      <c r="V2525" s="101"/>
      <c r="W2525" s="101"/>
      <c r="X2525" s="101"/>
      <c r="Y2525" s="101"/>
      <c r="Z2525" s="101"/>
      <c r="AA2525" s="101"/>
    </row>
    <row r="2526" customFormat="false" ht="15.75" hidden="false" customHeight="true" outlineLevel="0" collapsed="false">
      <c r="A2526" s="101"/>
      <c r="B2526" s="101" t="n">
        <v>43</v>
      </c>
      <c r="C2526" s="101" t="n">
        <v>119</v>
      </c>
      <c r="D2526" s="101" t="n">
        <v>76</v>
      </c>
      <c r="E2526" s="101" t="n">
        <v>195</v>
      </c>
      <c r="F2526" s="101" t="s">
        <v>297</v>
      </c>
      <c r="G2526" s="101" t="str">
        <f aca="false">E2526&amp;""&amp;F2526</f>
        <v>195Os</v>
      </c>
      <c r="H2526" s="101" t="n">
        <v>-29511.593</v>
      </c>
      <c r="I2526" s="101" t="n">
        <v>5145.72</v>
      </c>
      <c r="J2526" s="101" t="n">
        <v>9564.01</v>
      </c>
      <c r="K2526" s="101" t="n">
        <v>12258.18</v>
      </c>
      <c r="L2526" s="101" t="n">
        <v>17803.01</v>
      </c>
      <c r="M2526" s="101" t="n">
        <v>2182.741</v>
      </c>
      <c r="N2526" s="101" t="n">
        <v>3284.71</v>
      </c>
      <c r="O2526" s="101" t="n">
        <v>-760.34</v>
      </c>
      <c r="P2526" s="101" t="n">
        <v>-12274.01</v>
      </c>
      <c r="Q2526" s="101" t="n">
        <v>-5049.12</v>
      </c>
      <c r="R2526" s="101"/>
      <c r="S2526" s="101"/>
      <c r="T2526" s="101"/>
      <c r="U2526" s="101"/>
      <c r="V2526" s="101"/>
      <c r="W2526" s="101"/>
      <c r="X2526" s="101"/>
      <c r="Y2526" s="101"/>
      <c r="Z2526" s="101"/>
      <c r="AA2526" s="101"/>
    </row>
    <row r="2527" customFormat="false" ht="15.75" hidden="false" customHeight="true" outlineLevel="0" collapsed="false">
      <c r="A2527" s="101"/>
      <c r="B2527" s="101" t="n">
        <v>41</v>
      </c>
      <c r="C2527" s="101" t="n">
        <v>118</v>
      </c>
      <c r="D2527" s="101" t="n">
        <v>77</v>
      </c>
      <c r="E2527" s="101" t="n">
        <v>195</v>
      </c>
      <c r="F2527" s="101" t="s">
        <v>298</v>
      </c>
      <c r="G2527" s="101" t="str">
        <f aca="false">E2527&amp;""&amp;F2527</f>
        <v>195Ir</v>
      </c>
      <c r="H2527" s="101" t="n">
        <v>-31694.334</v>
      </c>
      <c r="I2527" s="101" t="n">
        <v>7231.86</v>
      </c>
      <c r="J2527" s="101" t="n">
        <v>6546.11</v>
      </c>
      <c r="K2527" s="101" t="n">
        <v>13298.65</v>
      </c>
      <c r="L2527" s="101" t="n">
        <v>16036.91</v>
      </c>
      <c r="M2527" s="101" t="n">
        <v>1101.968</v>
      </c>
      <c r="N2527" s="101" t="n">
        <v>875.14</v>
      </c>
      <c r="O2527" s="101" t="n">
        <v>232.8</v>
      </c>
      <c r="P2527" s="101" t="n">
        <v>-11746.01</v>
      </c>
      <c r="Q2527" s="101" t="n">
        <v>-5003.09</v>
      </c>
      <c r="R2527" s="101"/>
      <c r="S2527" s="101"/>
      <c r="T2527" s="101"/>
      <c r="U2527" s="101"/>
      <c r="V2527" s="101"/>
      <c r="W2527" s="101"/>
      <c r="X2527" s="101"/>
      <c r="Y2527" s="101"/>
      <c r="Z2527" s="101"/>
      <c r="AA2527" s="101"/>
    </row>
    <row r="2528" customFormat="false" ht="15.75" hidden="false" customHeight="true" outlineLevel="0" collapsed="false">
      <c r="A2528" s="101"/>
      <c r="B2528" s="101" t="n">
        <v>39</v>
      </c>
      <c r="C2528" s="101" t="n">
        <v>117</v>
      </c>
      <c r="D2528" s="101" t="n">
        <v>78</v>
      </c>
      <c r="E2528" s="101" t="n">
        <v>195</v>
      </c>
      <c r="F2528" s="101" t="s">
        <v>299</v>
      </c>
      <c r="G2528" s="101" t="str">
        <f aca="false">E2528&amp;""&amp;F2528</f>
        <v>195Pt</v>
      </c>
      <c r="H2528" s="101" t="n">
        <v>-32796.302</v>
      </c>
      <c r="I2528" s="101" t="n">
        <v>6105.06</v>
      </c>
      <c r="J2528" s="101" t="n">
        <v>7551.48</v>
      </c>
      <c r="K2528" s="101" t="n">
        <v>14457.25</v>
      </c>
      <c r="L2528" s="101" t="n">
        <v>13978.2</v>
      </c>
      <c r="M2528" s="101" t="n">
        <v>-226.824</v>
      </c>
      <c r="N2528" s="101" t="n">
        <v>-1796.68</v>
      </c>
      <c r="O2528" s="101" t="n">
        <v>1175.64</v>
      </c>
      <c r="P2528" s="101" t="n">
        <v>-7648.08</v>
      </c>
      <c r="Q2528" s="101" t="n">
        <v>-8654.46</v>
      </c>
      <c r="R2528" s="101"/>
      <c r="S2528" s="101"/>
      <c r="T2528" s="101"/>
      <c r="U2528" s="101"/>
      <c r="V2528" s="101"/>
      <c r="W2528" s="101"/>
      <c r="X2528" s="101"/>
      <c r="Y2528" s="101"/>
      <c r="Z2528" s="101"/>
      <c r="AA2528" s="101"/>
    </row>
    <row r="2529" customFormat="false" ht="15.75" hidden="false" customHeight="true" outlineLevel="0" collapsed="false">
      <c r="A2529" s="101"/>
      <c r="B2529" s="101" t="n">
        <v>37</v>
      </c>
      <c r="C2529" s="101" t="n">
        <v>116</v>
      </c>
      <c r="D2529" s="101" t="n">
        <v>79</v>
      </c>
      <c r="E2529" s="101" t="n">
        <v>195</v>
      </c>
      <c r="F2529" s="101" t="s">
        <v>300</v>
      </c>
      <c r="G2529" s="101" t="str">
        <f aca="false">E2529&amp;""&amp;F2529</f>
        <v>195Au</v>
      </c>
      <c r="H2529" s="101" t="n">
        <v>-32569.478</v>
      </c>
      <c r="I2529" s="101" t="n">
        <v>8427.64</v>
      </c>
      <c r="J2529" s="101" t="n">
        <v>5095.88</v>
      </c>
      <c r="K2529" s="101" t="n">
        <v>15306.18</v>
      </c>
      <c r="L2529" s="101" t="n">
        <v>12609.1</v>
      </c>
      <c r="M2529" s="101" t="n">
        <v>-1569.861</v>
      </c>
      <c r="N2529" s="101" t="n">
        <v>-4414.39</v>
      </c>
      <c r="O2529" s="101" t="n">
        <v>1716.44</v>
      </c>
      <c r="P2529" s="101" t="n">
        <v>-7324.66</v>
      </c>
      <c r="Q2529" s="101" t="n">
        <v>-8456.85</v>
      </c>
      <c r="R2529" s="101"/>
      <c r="S2529" s="101"/>
      <c r="T2529" s="101"/>
      <c r="U2529" s="101"/>
      <c r="V2529" s="101"/>
      <c r="W2529" s="101"/>
      <c r="X2529" s="101"/>
      <c r="Y2529" s="101"/>
      <c r="Z2529" s="101"/>
      <c r="AA2529" s="101"/>
    </row>
    <row r="2530" customFormat="false" ht="15.75" hidden="false" customHeight="true" outlineLevel="0" collapsed="false">
      <c r="A2530" s="101"/>
      <c r="B2530" s="101" t="n">
        <v>35</v>
      </c>
      <c r="C2530" s="101" t="n">
        <v>115</v>
      </c>
      <c r="D2530" s="101" t="n">
        <v>80</v>
      </c>
      <c r="E2530" s="101" t="n">
        <v>195</v>
      </c>
      <c r="F2530" s="101" t="s">
        <v>301</v>
      </c>
      <c r="G2530" s="101" t="str">
        <f aca="false">E2530&amp;""&amp;F2530</f>
        <v>195Hg</v>
      </c>
      <c r="H2530" s="101" t="n">
        <v>-30999.617</v>
      </c>
      <c r="I2530" s="101" t="n">
        <v>6886.99</v>
      </c>
      <c r="J2530" s="101" t="n">
        <v>6075.43</v>
      </c>
      <c r="K2530" s="101" t="n">
        <v>16079.4</v>
      </c>
      <c r="L2530" s="101" t="n">
        <v>11095.87</v>
      </c>
      <c r="M2530" s="101" t="n">
        <v>-2844.529</v>
      </c>
      <c r="N2530" s="101" t="n">
        <v>-7286.5</v>
      </c>
      <c r="O2530" s="101" t="n">
        <v>2276.92</v>
      </c>
      <c r="P2530" s="101" t="n">
        <v>-3526.02</v>
      </c>
      <c r="Q2530" s="101" t="n">
        <v>-12133.44</v>
      </c>
      <c r="R2530" s="101"/>
      <c r="S2530" s="101"/>
      <c r="T2530" s="101"/>
      <c r="U2530" s="101"/>
      <c r="V2530" s="101"/>
      <c r="W2530" s="101"/>
      <c r="X2530" s="101"/>
      <c r="Y2530" s="101"/>
      <c r="Z2530" s="101"/>
      <c r="AA2530" s="101"/>
    </row>
    <row r="2531" customFormat="false" ht="15.75" hidden="false" customHeight="true" outlineLevel="0" collapsed="false">
      <c r="A2531" s="101"/>
      <c r="B2531" s="101" t="n">
        <v>33</v>
      </c>
      <c r="C2531" s="101" t="n">
        <v>114</v>
      </c>
      <c r="D2531" s="101" t="n">
        <v>81</v>
      </c>
      <c r="E2531" s="101" t="n">
        <v>195</v>
      </c>
      <c r="F2531" s="101" t="s">
        <v>302</v>
      </c>
      <c r="G2531" s="101" t="str">
        <f aca="false">E2531&amp;""&amp;F2531</f>
        <v>195Tl</v>
      </c>
      <c r="H2531" s="101" t="n">
        <v>-28155.088</v>
      </c>
      <c r="I2531" s="101" t="n">
        <v>9288.91</v>
      </c>
      <c r="J2531" s="101" t="n">
        <v>3260.11</v>
      </c>
      <c r="K2531" s="101" t="n">
        <v>16820.51</v>
      </c>
      <c r="L2531" s="101" t="n">
        <v>9327.1</v>
      </c>
      <c r="M2531" s="101" t="n">
        <v>-4441.973</v>
      </c>
      <c r="N2531" s="101" t="n">
        <v>-10129.54</v>
      </c>
      <c r="O2531" s="101" t="n">
        <v>3231.13</v>
      </c>
      <c r="P2531" s="101" t="n">
        <v>-3230.9</v>
      </c>
      <c r="Q2531" s="101" t="n">
        <v>-12018.97</v>
      </c>
      <c r="R2531" s="101"/>
      <c r="S2531" s="101"/>
      <c r="T2531" s="101"/>
      <c r="U2531" s="101"/>
      <c r="V2531" s="101"/>
      <c r="W2531" s="101"/>
      <c r="X2531" s="101"/>
      <c r="Y2531" s="101"/>
      <c r="Z2531" s="101"/>
      <c r="AA2531" s="101"/>
    </row>
    <row r="2532" customFormat="false" ht="15.75" hidden="false" customHeight="true" outlineLevel="0" collapsed="false">
      <c r="A2532" s="101"/>
      <c r="B2532" s="101" t="n">
        <v>31</v>
      </c>
      <c r="C2532" s="101" t="n">
        <v>113</v>
      </c>
      <c r="D2532" s="101" t="n">
        <v>82</v>
      </c>
      <c r="E2532" s="101" t="n">
        <v>195</v>
      </c>
      <c r="F2532" s="101" t="s">
        <v>303</v>
      </c>
      <c r="G2532" s="101" t="str">
        <f aca="false">E2532&amp;""&amp;F2532</f>
        <v>195Pb</v>
      </c>
      <c r="H2532" s="101" t="n">
        <v>-23713.115</v>
      </c>
      <c r="I2532" s="101" t="n">
        <v>7577</v>
      </c>
      <c r="J2532" s="101" t="n">
        <v>4064.6</v>
      </c>
      <c r="K2532" s="101" t="n">
        <v>17661.26</v>
      </c>
      <c r="L2532" s="101" t="n">
        <v>7228.21</v>
      </c>
      <c r="M2532" s="101" t="n">
        <v>-5687.571</v>
      </c>
      <c r="N2532" s="101" t="n">
        <v>-12652.12</v>
      </c>
      <c r="O2532" s="101" t="n">
        <v>4454.88</v>
      </c>
      <c r="P2532" s="101" t="n">
        <v>1181.86</v>
      </c>
      <c r="Q2532" s="101" t="n">
        <v>-15748.01</v>
      </c>
      <c r="R2532" s="101"/>
      <c r="S2532" s="101"/>
      <c r="T2532" s="101"/>
      <c r="U2532" s="101"/>
      <c r="V2532" s="101"/>
      <c r="W2532" s="101"/>
      <c r="X2532" s="101"/>
      <c r="Y2532" s="101"/>
      <c r="Z2532" s="101"/>
      <c r="AA2532" s="101"/>
    </row>
    <row r="2533" customFormat="false" ht="15.75" hidden="false" customHeight="true" outlineLevel="0" collapsed="false">
      <c r="A2533" s="101"/>
      <c r="B2533" s="101" t="n">
        <v>29</v>
      </c>
      <c r="C2533" s="101" t="n">
        <v>112</v>
      </c>
      <c r="D2533" s="101" t="n">
        <v>83</v>
      </c>
      <c r="E2533" s="101" t="n">
        <v>195</v>
      </c>
      <c r="F2533" s="101" t="s">
        <v>304</v>
      </c>
      <c r="G2533" s="101" t="str">
        <f aca="false">E2533&amp;""&amp;F2533</f>
        <v>195Bi</v>
      </c>
      <c r="H2533" s="101" t="n">
        <v>-18025.544</v>
      </c>
      <c r="I2533" s="101" t="n">
        <v>10061.01</v>
      </c>
      <c r="J2533" s="101" t="n">
        <v>1107.08</v>
      </c>
      <c r="K2533" s="101" t="n">
        <v>18295.35</v>
      </c>
      <c r="L2533" s="101" t="n">
        <v>5126.27</v>
      </c>
      <c r="M2533" s="101" t="n">
        <v>-6964.549</v>
      </c>
      <c r="N2533" s="101" t="n">
        <v>-14549.72</v>
      </c>
      <c r="O2533" s="101" t="n">
        <v>5832.39</v>
      </c>
      <c r="P2533" s="101" t="n">
        <v>1622.98</v>
      </c>
      <c r="Q2533" s="101" t="n">
        <v>-15092.29</v>
      </c>
      <c r="R2533" s="101"/>
      <c r="S2533" s="101"/>
      <c r="T2533" s="101"/>
      <c r="U2533" s="101"/>
      <c r="V2533" s="101"/>
      <c r="W2533" s="101"/>
      <c r="X2533" s="101"/>
      <c r="Y2533" s="101"/>
      <c r="Z2533" s="101"/>
      <c r="AA2533" s="101"/>
    </row>
    <row r="2534" customFormat="false" ht="15.75" hidden="false" customHeight="true" outlineLevel="0" collapsed="false">
      <c r="A2534" s="101"/>
      <c r="B2534" s="101" t="n">
        <v>27</v>
      </c>
      <c r="C2534" s="101" t="n">
        <v>111</v>
      </c>
      <c r="D2534" s="101" t="n">
        <v>84</v>
      </c>
      <c r="E2534" s="101" t="n">
        <v>195</v>
      </c>
      <c r="F2534" s="101" t="s">
        <v>305</v>
      </c>
      <c r="G2534" s="101" t="str">
        <f aca="false">E2534&amp;""&amp;F2534</f>
        <v>195Po</v>
      </c>
      <c r="H2534" s="101" t="n">
        <v>-11060.995</v>
      </c>
      <c r="I2534" s="101" t="n">
        <v>8127.74</v>
      </c>
      <c r="J2534" s="101" t="n">
        <v>2314.01</v>
      </c>
      <c r="K2534" s="101" t="n">
        <v>18844.1</v>
      </c>
      <c r="L2534" s="101" t="n">
        <v>3444.45</v>
      </c>
      <c r="M2534" s="101" t="n">
        <v>-7585.169</v>
      </c>
      <c r="N2534" s="101" t="n">
        <v>-16111.25</v>
      </c>
      <c r="O2534" s="101" t="n">
        <v>6749.86</v>
      </c>
      <c r="P2534" s="101" t="n">
        <v>5857.47</v>
      </c>
      <c r="Q2534" s="101" t="n">
        <v>-18420.78</v>
      </c>
      <c r="R2534" s="101"/>
      <c r="S2534" s="101"/>
      <c r="T2534" s="101"/>
      <c r="U2534" s="101"/>
      <c r="V2534" s="101"/>
      <c r="W2534" s="101"/>
      <c r="X2534" s="101"/>
      <c r="Y2534" s="101"/>
      <c r="Z2534" s="101"/>
      <c r="AA2534" s="101"/>
    </row>
    <row r="2535" customFormat="false" ht="15.75" hidden="false" customHeight="true" outlineLevel="0" collapsed="false">
      <c r="A2535" s="101"/>
      <c r="B2535" s="101" t="n">
        <v>25</v>
      </c>
      <c r="C2535" s="101" t="n">
        <v>110</v>
      </c>
      <c r="D2535" s="101" t="n">
        <v>85</v>
      </c>
      <c r="E2535" s="101" t="n">
        <v>195</v>
      </c>
      <c r="F2535" s="101" t="s">
        <v>306</v>
      </c>
      <c r="G2535" s="101" t="str">
        <f aca="false">E2535&amp;""&amp;F2535</f>
        <v>195At</v>
      </c>
      <c r="H2535" s="101" t="n">
        <v>-3475.827</v>
      </c>
      <c r="I2535" s="101" t="n">
        <v>10835.61</v>
      </c>
      <c r="J2535" s="101" t="n">
        <v>-239.78</v>
      </c>
      <c r="K2535" s="101" t="n">
        <v>19550.85</v>
      </c>
      <c r="L2535" s="101" t="n">
        <v>2180.94</v>
      </c>
      <c r="M2535" s="101" t="n">
        <v>-8526.083</v>
      </c>
      <c r="N2535" s="101"/>
      <c r="O2535" s="101" t="n">
        <v>7338.99</v>
      </c>
      <c r="P2535" s="101" t="n">
        <v>5271.01</v>
      </c>
      <c r="Q2535" s="101" t="n">
        <v>-17270.61</v>
      </c>
      <c r="R2535" s="101"/>
      <c r="S2535" s="101"/>
      <c r="T2535" s="101"/>
      <c r="U2535" s="101"/>
      <c r="V2535" s="101"/>
      <c r="W2535" s="101"/>
      <c r="X2535" s="101"/>
      <c r="Y2535" s="101"/>
      <c r="Z2535" s="101"/>
      <c r="AA2535" s="101"/>
    </row>
    <row r="2536" customFormat="false" ht="15.75" hidden="false" customHeight="true" outlineLevel="0" collapsed="false">
      <c r="A2536" s="101"/>
      <c r="B2536" s="101" t="n">
        <v>23</v>
      </c>
      <c r="C2536" s="101" t="n">
        <v>109</v>
      </c>
      <c r="D2536" s="101" t="n">
        <v>86</v>
      </c>
      <c r="E2536" s="101" t="n">
        <v>195</v>
      </c>
      <c r="F2536" s="101" t="s">
        <v>307</v>
      </c>
      <c r="G2536" s="101" t="str">
        <f aca="false">E2536&amp;""&amp;F2536</f>
        <v>195Rn</v>
      </c>
      <c r="H2536" s="101" t="n">
        <v>5050.256</v>
      </c>
      <c r="I2536" s="101" t="n">
        <v>8744.52</v>
      </c>
      <c r="J2536" s="101" t="n">
        <v>1527.18</v>
      </c>
      <c r="K2536" s="101" t="n">
        <v>20135.3</v>
      </c>
      <c r="L2536" s="101" t="n">
        <v>1168.16</v>
      </c>
      <c r="M2536" s="101"/>
      <c r="N2536" s="101"/>
      <c r="O2536" s="101" t="n">
        <v>7694.1</v>
      </c>
      <c r="P2536" s="101" t="n">
        <v>8765.86</v>
      </c>
      <c r="Q2536" s="101"/>
      <c r="R2536" s="101"/>
      <c r="S2536" s="101"/>
      <c r="T2536" s="101"/>
      <c r="U2536" s="101"/>
      <c r="V2536" s="101"/>
      <c r="W2536" s="101"/>
      <c r="X2536" s="101"/>
      <c r="Y2536" s="101"/>
      <c r="Z2536" s="101"/>
      <c r="AA2536" s="101"/>
    </row>
    <row r="2537" customFormat="false" ht="15.75" hidden="false" customHeight="true" outlineLevel="0" collapsed="false">
      <c r="A2537" s="101"/>
      <c r="B2537" s="101" t="n">
        <v>46</v>
      </c>
      <c r="C2537" s="101" t="n">
        <v>121</v>
      </c>
      <c r="D2537" s="101" t="n">
        <v>75</v>
      </c>
      <c r="E2537" s="101" t="n">
        <v>196</v>
      </c>
      <c r="F2537" s="101" t="s">
        <v>296</v>
      </c>
      <c r="G2537" s="101" t="str">
        <f aca="false">E2537&amp;""&amp;F2537</f>
        <v>196Re</v>
      </c>
      <c r="H2537" s="101" t="n">
        <v>-22542.01</v>
      </c>
      <c r="I2537" s="101" t="n">
        <v>5035.01</v>
      </c>
      <c r="J2537" s="101"/>
      <c r="K2537" s="101" t="n">
        <v>11448.01</v>
      </c>
      <c r="L2537" s="101"/>
      <c r="M2537" s="101" t="n">
        <v>5737.01</v>
      </c>
      <c r="N2537" s="101" t="n">
        <v>6896.01</v>
      </c>
      <c r="O2537" s="101" t="n">
        <v>-1810.01</v>
      </c>
      <c r="P2537" s="101"/>
      <c r="Q2537" s="101" t="n">
        <v>-1102.01</v>
      </c>
      <c r="R2537" s="101"/>
      <c r="S2537" s="101"/>
      <c r="T2537" s="101"/>
      <c r="U2537" s="101"/>
      <c r="V2537" s="101"/>
      <c r="W2537" s="101"/>
      <c r="X2537" s="101"/>
      <c r="Y2537" s="101"/>
      <c r="Z2537" s="101"/>
      <c r="AA2537" s="101"/>
    </row>
    <row r="2538" customFormat="false" ht="15.75" hidden="false" customHeight="true" outlineLevel="0" collapsed="false">
      <c r="A2538" s="101"/>
      <c r="B2538" s="101" t="n">
        <v>44</v>
      </c>
      <c r="C2538" s="101" t="n">
        <v>120</v>
      </c>
      <c r="D2538" s="101" t="n">
        <v>76</v>
      </c>
      <c r="E2538" s="101" t="n">
        <v>196</v>
      </c>
      <c r="F2538" s="101" t="s">
        <v>297</v>
      </c>
      <c r="G2538" s="101" t="str">
        <f aca="false">E2538&amp;""&amp;F2538</f>
        <v>196Os</v>
      </c>
      <c r="H2538" s="101" t="n">
        <v>-28278.795</v>
      </c>
      <c r="I2538" s="101" t="n">
        <v>6838.52</v>
      </c>
      <c r="J2538" s="101" t="n">
        <v>9989.01</v>
      </c>
      <c r="K2538" s="101" t="n">
        <v>11984.24</v>
      </c>
      <c r="L2538" s="101" t="n">
        <v>18330.01</v>
      </c>
      <c r="M2538" s="101" t="n">
        <v>1159.106</v>
      </c>
      <c r="N2538" s="101" t="n">
        <v>4368.12</v>
      </c>
      <c r="O2538" s="101" t="n">
        <v>-1054.01</v>
      </c>
      <c r="P2538" s="101"/>
      <c r="Q2538" s="101" t="n">
        <v>-4655.78</v>
      </c>
      <c r="R2538" s="101"/>
      <c r="S2538" s="101"/>
      <c r="T2538" s="101"/>
      <c r="U2538" s="101"/>
      <c r="V2538" s="101"/>
      <c r="W2538" s="101"/>
      <c r="X2538" s="101"/>
      <c r="Y2538" s="101"/>
      <c r="Z2538" s="101"/>
      <c r="AA2538" s="101"/>
    </row>
    <row r="2539" customFormat="false" ht="15.75" hidden="false" customHeight="true" outlineLevel="0" collapsed="false">
      <c r="A2539" s="101"/>
      <c r="B2539" s="101" t="n">
        <v>42</v>
      </c>
      <c r="C2539" s="101" t="n">
        <v>119</v>
      </c>
      <c r="D2539" s="101" t="n">
        <v>77</v>
      </c>
      <c r="E2539" s="101" t="n">
        <v>196</v>
      </c>
      <c r="F2539" s="101" t="s">
        <v>298</v>
      </c>
      <c r="G2539" s="101" t="str">
        <f aca="false">E2539&amp;""&amp;F2539</f>
        <v>196Ir</v>
      </c>
      <c r="H2539" s="101" t="n">
        <v>-29437.9</v>
      </c>
      <c r="I2539" s="101" t="n">
        <v>5814.88</v>
      </c>
      <c r="J2539" s="101" t="n">
        <v>7215.28</v>
      </c>
      <c r="K2539" s="101" t="n">
        <v>13046.74</v>
      </c>
      <c r="L2539" s="101" t="n">
        <v>16779.01</v>
      </c>
      <c r="M2539" s="101" t="n">
        <v>3209.016</v>
      </c>
      <c r="N2539" s="101" t="n">
        <v>1702.03</v>
      </c>
      <c r="O2539" s="101" t="n">
        <v>-273.99</v>
      </c>
      <c r="P2539" s="101" t="n">
        <v>-11148.01</v>
      </c>
      <c r="Q2539" s="101" t="n">
        <v>-4712.92</v>
      </c>
      <c r="R2539" s="101"/>
      <c r="S2539" s="101"/>
      <c r="T2539" s="101"/>
      <c r="U2539" s="101"/>
      <c r="V2539" s="101"/>
      <c r="W2539" s="101"/>
      <c r="X2539" s="101"/>
      <c r="Y2539" s="101"/>
      <c r="Z2539" s="101"/>
      <c r="AA2539" s="101"/>
    </row>
    <row r="2540" customFormat="false" ht="15.75" hidden="false" customHeight="true" outlineLevel="0" collapsed="false">
      <c r="A2540" s="101"/>
      <c r="B2540" s="101" t="n">
        <v>40</v>
      </c>
      <c r="C2540" s="101" t="n">
        <v>118</v>
      </c>
      <c r="D2540" s="101" t="n">
        <v>78</v>
      </c>
      <c r="E2540" s="101" t="n">
        <v>196</v>
      </c>
      <c r="F2540" s="101" t="s">
        <v>299</v>
      </c>
      <c r="G2540" s="101" t="str">
        <f aca="false">E2540&amp;""&amp;F2540</f>
        <v>196Pt</v>
      </c>
      <c r="H2540" s="101" t="n">
        <v>-32646.917</v>
      </c>
      <c r="I2540" s="101" t="n">
        <v>7921.93</v>
      </c>
      <c r="J2540" s="101" t="n">
        <v>8241.55</v>
      </c>
      <c r="K2540" s="101" t="n">
        <v>14026.99</v>
      </c>
      <c r="L2540" s="101" t="n">
        <v>14787.67</v>
      </c>
      <c r="M2540" s="101" t="n">
        <v>-1506.987</v>
      </c>
      <c r="N2540" s="101" t="n">
        <v>-820.15</v>
      </c>
      <c r="O2540" s="101" t="n">
        <v>812.11</v>
      </c>
      <c r="P2540" s="101" t="n">
        <v>-10424.29</v>
      </c>
      <c r="Q2540" s="101" t="n">
        <v>-8148.76</v>
      </c>
      <c r="R2540" s="101"/>
      <c r="S2540" s="101"/>
      <c r="T2540" s="101"/>
      <c r="U2540" s="101"/>
      <c r="V2540" s="101"/>
      <c r="W2540" s="101"/>
      <c r="X2540" s="101"/>
      <c r="Y2540" s="101"/>
      <c r="Z2540" s="101"/>
      <c r="AA2540" s="101"/>
    </row>
    <row r="2541" customFormat="false" ht="15.75" hidden="false" customHeight="true" outlineLevel="0" collapsed="false">
      <c r="A2541" s="101"/>
      <c r="B2541" s="101" t="n">
        <v>38</v>
      </c>
      <c r="C2541" s="101" t="n">
        <v>117</v>
      </c>
      <c r="D2541" s="101" t="n">
        <v>79</v>
      </c>
      <c r="E2541" s="101" t="n">
        <v>196</v>
      </c>
      <c r="F2541" s="101" t="s">
        <v>300</v>
      </c>
      <c r="G2541" s="101" t="str">
        <f aca="false">E2541&amp;""&amp;F2541</f>
        <v>196Au</v>
      </c>
      <c r="H2541" s="101" t="n">
        <v>-31139.93</v>
      </c>
      <c r="I2541" s="101" t="n">
        <v>6641.77</v>
      </c>
      <c r="J2541" s="101" t="n">
        <v>5632.6</v>
      </c>
      <c r="K2541" s="101" t="n">
        <v>15069.41</v>
      </c>
      <c r="L2541" s="101" t="n">
        <v>13184.08</v>
      </c>
      <c r="M2541" s="101" t="n">
        <v>686.836</v>
      </c>
      <c r="N2541" s="101" t="n">
        <v>-3643.34</v>
      </c>
      <c r="O2541" s="101" t="n">
        <v>1272.8</v>
      </c>
      <c r="P2541" s="101" t="n">
        <v>-6734.57</v>
      </c>
      <c r="Q2541" s="101" t="n">
        <v>-8211.63</v>
      </c>
      <c r="R2541" s="101"/>
      <c r="S2541" s="101"/>
      <c r="T2541" s="101"/>
      <c r="U2541" s="101"/>
      <c r="V2541" s="101"/>
      <c r="W2541" s="101"/>
      <c r="X2541" s="101"/>
      <c r="Y2541" s="101"/>
      <c r="Z2541" s="101"/>
      <c r="AA2541" s="101"/>
    </row>
    <row r="2542" customFormat="false" ht="15.75" hidden="false" customHeight="true" outlineLevel="0" collapsed="false">
      <c r="A2542" s="101"/>
      <c r="B2542" s="101" t="n">
        <v>36</v>
      </c>
      <c r="C2542" s="101" t="n">
        <v>116</v>
      </c>
      <c r="D2542" s="101" t="n">
        <v>80</v>
      </c>
      <c r="E2542" s="101" t="n">
        <v>196</v>
      </c>
      <c r="F2542" s="101" t="s">
        <v>301</v>
      </c>
      <c r="G2542" s="101" t="str">
        <f aca="false">E2542&amp;""&amp;F2542</f>
        <v>196Hg</v>
      </c>
      <c r="H2542" s="101" t="n">
        <v>-31826.765</v>
      </c>
      <c r="I2542" s="101" t="n">
        <v>8898.47</v>
      </c>
      <c r="J2542" s="101" t="n">
        <v>6546.26</v>
      </c>
      <c r="K2542" s="101" t="n">
        <v>15785.46</v>
      </c>
      <c r="L2542" s="101" t="n">
        <v>11642.14</v>
      </c>
      <c r="M2542" s="101" t="n">
        <v>-4330.174</v>
      </c>
      <c r="N2542" s="101" t="n">
        <v>-6466.13</v>
      </c>
      <c r="O2542" s="101" t="n">
        <v>2040.49</v>
      </c>
      <c r="P2542" s="101" t="n">
        <v>-6319.43</v>
      </c>
      <c r="Q2542" s="101" t="n">
        <v>-11742.99</v>
      </c>
      <c r="R2542" s="101"/>
      <c r="S2542" s="101"/>
      <c r="T2542" s="101"/>
      <c r="U2542" s="101"/>
      <c r="V2542" s="101"/>
      <c r="W2542" s="101"/>
      <c r="X2542" s="101"/>
      <c r="Y2542" s="101"/>
      <c r="Z2542" s="101"/>
      <c r="AA2542" s="101"/>
    </row>
    <row r="2543" customFormat="false" ht="15.75" hidden="false" customHeight="true" outlineLevel="0" collapsed="false">
      <c r="A2543" s="101"/>
      <c r="B2543" s="101" t="n">
        <v>34</v>
      </c>
      <c r="C2543" s="101" t="n">
        <v>115</v>
      </c>
      <c r="D2543" s="101" t="n">
        <v>81</v>
      </c>
      <c r="E2543" s="101" t="n">
        <v>196</v>
      </c>
      <c r="F2543" s="101" t="s">
        <v>302</v>
      </c>
      <c r="G2543" s="101" t="str">
        <f aca="false">E2543&amp;""&amp;F2543</f>
        <v>196Tl</v>
      </c>
      <c r="H2543" s="101" t="n">
        <v>-27496.591</v>
      </c>
      <c r="I2543" s="101" t="n">
        <v>7412.82</v>
      </c>
      <c r="J2543" s="101" t="n">
        <v>3785.94</v>
      </c>
      <c r="K2543" s="101" t="n">
        <v>16701.73</v>
      </c>
      <c r="L2543" s="101" t="n">
        <v>9861.38</v>
      </c>
      <c r="M2543" s="101" t="n">
        <v>-2135.953</v>
      </c>
      <c r="N2543" s="101" t="n">
        <v>-9487.56</v>
      </c>
      <c r="O2543" s="101" t="n">
        <v>2854.33</v>
      </c>
      <c r="P2543" s="101" t="n">
        <v>-2216.08</v>
      </c>
      <c r="Q2543" s="101" t="n">
        <v>-11854.79</v>
      </c>
      <c r="R2543" s="101"/>
      <c r="S2543" s="101"/>
      <c r="T2543" s="101"/>
      <c r="U2543" s="101"/>
      <c r="V2543" s="101"/>
      <c r="W2543" s="101"/>
      <c r="X2543" s="101"/>
      <c r="Y2543" s="101"/>
      <c r="Z2543" s="101"/>
      <c r="AA2543" s="101"/>
    </row>
    <row r="2544" customFormat="false" ht="15.75" hidden="false" customHeight="true" outlineLevel="0" collapsed="false">
      <c r="A2544" s="101"/>
      <c r="B2544" s="101" t="n">
        <v>32</v>
      </c>
      <c r="C2544" s="101" t="n">
        <v>114</v>
      </c>
      <c r="D2544" s="101" t="n">
        <v>82</v>
      </c>
      <c r="E2544" s="101" t="n">
        <v>196</v>
      </c>
      <c r="F2544" s="101" t="s">
        <v>303</v>
      </c>
      <c r="G2544" s="101" t="str">
        <f aca="false">E2544&amp;""&amp;F2544</f>
        <v>196Pb</v>
      </c>
      <c r="H2544" s="101" t="n">
        <v>-25360.638</v>
      </c>
      <c r="I2544" s="101" t="n">
        <v>9718.84</v>
      </c>
      <c r="J2544" s="101" t="n">
        <v>4494.52</v>
      </c>
      <c r="K2544" s="101" t="n">
        <v>17295.84</v>
      </c>
      <c r="L2544" s="101" t="n">
        <v>7754.64</v>
      </c>
      <c r="M2544" s="101" t="n">
        <v>-7351.608</v>
      </c>
      <c r="N2544" s="101" t="n">
        <v>-11878.1</v>
      </c>
      <c r="O2544" s="101" t="n">
        <v>4225.51</v>
      </c>
      <c r="P2544" s="101" t="n">
        <v>-1649.99</v>
      </c>
      <c r="Q2544" s="101" t="n">
        <v>-15406.41</v>
      </c>
      <c r="R2544" s="101"/>
      <c r="S2544" s="101"/>
      <c r="T2544" s="101"/>
      <c r="U2544" s="101"/>
      <c r="V2544" s="101"/>
      <c r="W2544" s="101"/>
      <c r="X2544" s="101"/>
      <c r="Y2544" s="101"/>
      <c r="Z2544" s="101"/>
      <c r="AA2544" s="101"/>
    </row>
    <row r="2545" customFormat="false" ht="15.75" hidden="false" customHeight="true" outlineLevel="0" collapsed="false">
      <c r="A2545" s="101"/>
      <c r="B2545" s="101" t="n">
        <v>30</v>
      </c>
      <c r="C2545" s="101" t="n">
        <v>113</v>
      </c>
      <c r="D2545" s="101" t="n">
        <v>83</v>
      </c>
      <c r="E2545" s="101" t="n">
        <v>196</v>
      </c>
      <c r="F2545" s="101" t="s">
        <v>304</v>
      </c>
      <c r="G2545" s="101" t="str">
        <f aca="false">E2545&amp;""&amp;F2545</f>
        <v>196Bi</v>
      </c>
      <c r="H2545" s="101" t="n">
        <v>-18009.031</v>
      </c>
      <c r="I2545" s="101" t="n">
        <v>8054.8</v>
      </c>
      <c r="J2545" s="101" t="n">
        <v>1584.89</v>
      </c>
      <c r="K2545" s="101" t="n">
        <v>18116.01</v>
      </c>
      <c r="L2545" s="101" t="n">
        <v>5649.48</v>
      </c>
      <c r="M2545" s="101" t="n">
        <v>-4526.495</v>
      </c>
      <c r="N2545" s="101" t="n">
        <v>-14096.4</v>
      </c>
      <c r="O2545" s="101" t="n">
        <v>5438.3</v>
      </c>
      <c r="P2545" s="101" t="n">
        <v>2857.09</v>
      </c>
      <c r="Q2545" s="101" t="n">
        <v>-15019.35</v>
      </c>
      <c r="R2545" s="101"/>
      <c r="S2545" s="101"/>
      <c r="T2545" s="101"/>
      <c r="U2545" s="101"/>
      <c r="V2545" s="101"/>
      <c r="W2545" s="101"/>
      <c r="X2545" s="101"/>
      <c r="Y2545" s="101"/>
      <c r="Z2545" s="101"/>
      <c r="AA2545" s="101"/>
    </row>
    <row r="2546" customFormat="false" ht="15.75" hidden="false" customHeight="true" outlineLevel="0" collapsed="false">
      <c r="A2546" s="101"/>
      <c r="B2546" s="101" t="n">
        <v>28</v>
      </c>
      <c r="C2546" s="101" t="n">
        <v>112</v>
      </c>
      <c r="D2546" s="101" t="n">
        <v>84</v>
      </c>
      <c r="E2546" s="101" t="n">
        <v>196</v>
      </c>
      <c r="F2546" s="101" t="s">
        <v>305</v>
      </c>
      <c r="G2546" s="101" t="str">
        <f aca="false">E2546&amp;""&amp;F2546</f>
        <v>196Po</v>
      </c>
      <c r="H2546" s="101" t="n">
        <v>-13482.535</v>
      </c>
      <c r="I2546" s="101" t="n">
        <v>10492.86</v>
      </c>
      <c r="J2546" s="101" t="n">
        <v>2745.96</v>
      </c>
      <c r="K2546" s="101" t="n">
        <v>18620.59</v>
      </c>
      <c r="L2546" s="101" t="n">
        <v>3853.04</v>
      </c>
      <c r="M2546" s="101" t="n">
        <v>-9569.906</v>
      </c>
      <c r="N2546" s="101" t="n">
        <v>-15453.58</v>
      </c>
      <c r="O2546" s="101" t="n">
        <v>6657.98</v>
      </c>
      <c r="P2546" s="101" t="n">
        <v>2941.61</v>
      </c>
      <c r="Q2546" s="101" t="n">
        <v>-18078.03</v>
      </c>
      <c r="R2546" s="101"/>
      <c r="S2546" s="101"/>
      <c r="T2546" s="101"/>
      <c r="U2546" s="101"/>
      <c r="V2546" s="101"/>
      <c r="W2546" s="101"/>
      <c r="X2546" s="101"/>
      <c r="Y2546" s="101"/>
      <c r="Z2546" s="101"/>
      <c r="AA2546" s="101"/>
    </row>
    <row r="2547" customFormat="false" ht="15.75" hidden="false" customHeight="true" outlineLevel="0" collapsed="false">
      <c r="A2547" s="101"/>
      <c r="B2547" s="101" t="n">
        <v>26</v>
      </c>
      <c r="C2547" s="101" t="n">
        <v>111</v>
      </c>
      <c r="D2547" s="101" t="n">
        <v>85</v>
      </c>
      <c r="E2547" s="101" t="n">
        <v>196</v>
      </c>
      <c r="F2547" s="101" t="s">
        <v>306</v>
      </c>
      <c r="G2547" s="101" t="str">
        <f aca="false">E2547&amp;""&amp;F2547</f>
        <v>196At</v>
      </c>
      <c r="H2547" s="101" t="n">
        <v>-3912.629</v>
      </c>
      <c r="I2547" s="101" t="n">
        <v>8508.12</v>
      </c>
      <c r="J2547" s="101" t="n">
        <v>140.6</v>
      </c>
      <c r="K2547" s="101" t="n">
        <v>19343.73</v>
      </c>
      <c r="L2547" s="101" t="n">
        <v>2454.01</v>
      </c>
      <c r="M2547" s="101" t="n">
        <v>-5883.669</v>
      </c>
      <c r="N2547" s="101"/>
      <c r="O2547" s="101" t="n">
        <v>7197.94</v>
      </c>
      <c r="P2547" s="101" t="n">
        <v>6823.94</v>
      </c>
      <c r="Q2547" s="101" t="n">
        <v>-17034.2</v>
      </c>
      <c r="R2547" s="101"/>
      <c r="S2547" s="101"/>
      <c r="T2547" s="101"/>
      <c r="U2547" s="101"/>
      <c r="V2547" s="101"/>
      <c r="W2547" s="101"/>
      <c r="X2547" s="101"/>
      <c r="Y2547" s="101"/>
      <c r="Z2547" s="101"/>
      <c r="AA2547" s="101"/>
    </row>
    <row r="2548" customFormat="false" ht="15.75" hidden="false" customHeight="true" outlineLevel="0" collapsed="false">
      <c r="A2548" s="101"/>
      <c r="B2548" s="101" t="n">
        <v>24</v>
      </c>
      <c r="C2548" s="101" t="n">
        <v>110</v>
      </c>
      <c r="D2548" s="101" t="n">
        <v>86</v>
      </c>
      <c r="E2548" s="101" t="n">
        <v>196</v>
      </c>
      <c r="F2548" s="101" t="s">
        <v>307</v>
      </c>
      <c r="G2548" s="101" t="str">
        <f aca="false">E2548&amp;""&amp;F2548</f>
        <v>196Rn</v>
      </c>
      <c r="H2548" s="101" t="n">
        <v>1971.04</v>
      </c>
      <c r="I2548" s="101" t="n">
        <v>11150.53</v>
      </c>
      <c r="J2548" s="101" t="n">
        <v>1842.1</v>
      </c>
      <c r="K2548" s="101" t="n">
        <v>19895.06</v>
      </c>
      <c r="L2548" s="101" t="n">
        <v>1602.33</v>
      </c>
      <c r="M2548" s="101"/>
      <c r="N2548" s="101"/>
      <c r="O2548" s="101" t="n">
        <v>7616.66</v>
      </c>
      <c r="P2548" s="101" t="n">
        <v>5743.06</v>
      </c>
      <c r="Q2548" s="101"/>
      <c r="R2548" s="101"/>
      <c r="S2548" s="101"/>
      <c r="T2548" s="101"/>
      <c r="U2548" s="101"/>
      <c r="V2548" s="101"/>
      <c r="W2548" s="101"/>
      <c r="X2548" s="101"/>
      <c r="Y2548" s="101"/>
      <c r="Z2548" s="101"/>
      <c r="AA2548" s="101"/>
    </row>
    <row r="2549" customFormat="false" ht="15.75" hidden="false" customHeight="true" outlineLevel="0" collapsed="false">
      <c r="A2549" s="101"/>
      <c r="B2549" s="101" t="n">
        <v>47</v>
      </c>
      <c r="C2549" s="101" t="n">
        <v>122</v>
      </c>
      <c r="D2549" s="101" t="n">
        <v>75</v>
      </c>
      <c r="E2549" s="101" t="n">
        <v>197</v>
      </c>
      <c r="F2549" s="101" t="s">
        <v>296</v>
      </c>
      <c r="G2549" s="101" t="str">
        <f aca="false">E2549&amp;""&amp;F2549</f>
        <v>197Re</v>
      </c>
      <c r="H2549" s="101" t="n">
        <v>-20502.01</v>
      </c>
      <c r="I2549" s="101" t="n">
        <v>6031.01</v>
      </c>
      <c r="J2549" s="101"/>
      <c r="K2549" s="101" t="n">
        <v>11066.01</v>
      </c>
      <c r="L2549" s="101"/>
      <c r="M2549" s="101" t="n">
        <v>4807.01</v>
      </c>
      <c r="N2549" s="101" t="n">
        <v>7764.01</v>
      </c>
      <c r="O2549" s="101"/>
      <c r="P2549" s="101"/>
      <c r="Q2549" s="101" t="n">
        <v>-295.01</v>
      </c>
      <c r="R2549" s="101"/>
      <c r="S2549" s="101"/>
      <c r="T2549" s="101"/>
      <c r="U2549" s="101"/>
      <c r="V2549" s="101"/>
      <c r="W2549" s="101"/>
      <c r="X2549" s="101"/>
      <c r="Y2549" s="101"/>
      <c r="Z2549" s="101"/>
      <c r="AA2549" s="101"/>
    </row>
    <row r="2550" customFormat="false" ht="15.75" hidden="false" customHeight="true" outlineLevel="0" collapsed="false">
      <c r="A2550" s="101"/>
      <c r="B2550" s="101" t="n">
        <v>45</v>
      </c>
      <c r="C2550" s="101" t="n">
        <v>121</v>
      </c>
      <c r="D2550" s="101" t="n">
        <v>76</v>
      </c>
      <c r="E2550" s="101" t="n">
        <v>197</v>
      </c>
      <c r="F2550" s="101" t="s">
        <v>297</v>
      </c>
      <c r="G2550" s="101" t="str">
        <f aca="false">E2550&amp;""&amp;F2550</f>
        <v>197Os</v>
      </c>
      <c r="H2550" s="101" t="n">
        <v>-25309.01</v>
      </c>
      <c r="I2550" s="101" t="n">
        <v>5101.01</v>
      </c>
      <c r="J2550" s="101" t="n">
        <v>10056.01</v>
      </c>
      <c r="K2550" s="101" t="n">
        <v>11940.01</v>
      </c>
      <c r="L2550" s="101"/>
      <c r="M2550" s="101" t="n">
        <v>2957.01</v>
      </c>
      <c r="N2550" s="101" t="n">
        <v>5113.01</v>
      </c>
      <c r="O2550" s="101" t="n">
        <v>-1447.01</v>
      </c>
      <c r="P2550" s="101"/>
      <c r="Q2550" s="101" t="n">
        <v>-3942.01</v>
      </c>
      <c r="R2550" s="101"/>
      <c r="S2550" s="101"/>
      <c r="T2550" s="101"/>
      <c r="U2550" s="101"/>
      <c r="V2550" s="101"/>
      <c r="W2550" s="101"/>
      <c r="X2550" s="101"/>
      <c r="Y2550" s="101"/>
      <c r="Z2550" s="101"/>
      <c r="AA2550" s="101"/>
    </row>
    <row r="2551" customFormat="false" ht="15.75" hidden="false" customHeight="true" outlineLevel="0" collapsed="false">
      <c r="A2551" s="101"/>
      <c r="B2551" s="101" t="n">
        <v>43</v>
      </c>
      <c r="C2551" s="101" t="n">
        <v>120</v>
      </c>
      <c r="D2551" s="101" t="n">
        <v>77</v>
      </c>
      <c r="E2551" s="101" t="n">
        <v>197</v>
      </c>
      <c r="F2551" s="101" t="s">
        <v>298</v>
      </c>
      <c r="G2551" s="101" t="str">
        <f aca="false">E2551&amp;""&amp;F2551</f>
        <v>197Ir</v>
      </c>
      <c r="H2551" s="101" t="n">
        <v>-28265.798</v>
      </c>
      <c r="I2551" s="101" t="n">
        <v>6899.22</v>
      </c>
      <c r="J2551" s="101" t="n">
        <v>7275.97</v>
      </c>
      <c r="K2551" s="101" t="n">
        <v>12714.1</v>
      </c>
      <c r="L2551" s="101" t="n">
        <v>17265.01</v>
      </c>
      <c r="M2551" s="101" t="n">
        <v>2156.155</v>
      </c>
      <c r="N2551" s="101" t="n">
        <v>2875.18</v>
      </c>
      <c r="O2551" s="101" t="n">
        <v>-455.35</v>
      </c>
      <c r="P2551" s="101" t="n">
        <v>-13013.01</v>
      </c>
      <c r="Q2551" s="101" t="n">
        <v>-3690.2</v>
      </c>
      <c r="R2551" s="101"/>
      <c r="S2551" s="101"/>
      <c r="T2551" s="101"/>
      <c r="U2551" s="101"/>
      <c r="V2551" s="101"/>
      <c r="W2551" s="101"/>
      <c r="X2551" s="101"/>
      <c r="Y2551" s="101"/>
      <c r="Z2551" s="101"/>
      <c r="AA2551" s="101"/>
    </row>
    <row r="2552" customFormat="false" ht="15.75" hidden="false" customHeight="true" outlineLevel="0" collapsed="false">
      <c r="A2552" s="101"/>
      <c r="B2552" s="101" t="n">
        <v>41</v>
      </c>
      <c r="C2552" s="101" t="n">
        <v>119</v>
      </c>
      <c r="D2552" s="101" t="n">
        <v>78</v>
      </c>
      <c r="E2552" s="101" t="n">
        <v>197</v>
      </c>
      <c r="F2552" s="101" t="s">
        <v>299</v>
      </c>
      <c r="G2552" s="101" t="str">
        <f aca="false">E2552&amp;""&amp;F2552</f>
        <v>197Pt</v>
      </c>
      <c r="H2552" s="101" t="n">
        <v>-30421.954</v>
      </c>
      <c r="I2552" s="101" t="n">
        <v>5846.35</v>
      </c>
      <c r="J2552" s="101" t="n">
        <v>8273.02</v>
      </c>
      <c r="K2552" s="101" t="n">
        <v>13768.29</v>
      </c>
      <c r="L2552" s="101" t="n">
        <v>15488.3</v>
      </c>
      <c r="M2552" s="101" t="n">
        <v>719.021</v>
      </c>
      <c r="N2552" s="101" t="n">
        <v>119.08</v>
      </c>
      <c r="O2552" s="101" t="n">
        <v>549.17</v>
      </c>
      <c r="P2552" s="101" t="n">
        <v>-9432.13</v>
      </c>
      <c r="Q2552" s="101" t="n">
        <v>-7353.34</v>
      </c>
      <c r="R2552" s="101"/>
      <c r="S2552" s="101"/>
      <c r="T2552" s="101"/>
      <c r="U2552" s="101"/>
      <c r="V2552" s="101"/>
      <c r="W2552" s="101"/>
      <c r="X2552" s="101"/>
      <c r="Y2552" s="101"/>
      <c r="Z2552" s="101"/>
      <c r="AA2552" s="101"/>
    </row>
    <row r="2553" customFormat="false" ht="15.75" hidden="false" customHeight="true" outlineLevel="0" collapsed="false">
      <c r="A2553" s="101"/>
      <c r="B2553" s="101" t="n">
        <v>39</v>
      </c>
      <c r="C2553" s="101" t="n">
        <v>118</v>
      </c>
      <c r="D2553" s="101" t="n">
        <v>79</v>
      </c>
      <c r="E2553" s="101" t="n">
        <v>197</v>
      </c>
      <c r="F2553" s="101" t="s">
        <v>300</v>
      </c>
      <c r="G2553" s="101" t="str">
        <f aca="false">E2553&amp;""&amp;F2553</f>
        <v>197Au</v>
      </c>
      <c r="H2553" s="101" t="n">
        <v>-31140.975</v>
      </c>
      <c r="I2553" s="101" t="n">
        <v>8072.36</v>
      </c>
      <c r="J2553" s="101" t="n">
        <v>5783.03</v>
      </c>
      <c r="K2553" s="101" t="n">
        <v>14714.13</v>
      </c>
      <c r="L2553" s="101" t="n">
        <v>14024.58</v>
      </c>
      <c r="M2553" s="101" t="n">
        <v>-599.939</v>
      </c>
      <c r="N2553" s="101" t="n">
        <v>-2801.1</v>
      </c>
      <c r="O2553" s="101" t="n">
        <v>972.43</v>
      </c>
      <c r="P2553" s="101" t="n">
        <v>-8992.05</v>
      </c>
      <c r="Q2553" s="101" t="n">
        <v>-7385.53</v>
      </c>
      <c r="R2553" s="101"/>
      <c r="S2553" s="101"/>
      <c r="T2553" s="101"/>
      <c r="U2553" s="101"/>
      <c r="V2553" s="101"/>
      <c r="W2553" s="101"/>
      <c r="X2553" s="101"/>
      <c r="Y2553" s="101"/>
      <c r="Z2553" s="101"/>
      <c r="AA2553" s="101"/>
    </row>
    <row r="2554" customFormat="false" ht="15.75" hidden="false" customHeight="true" outlineLevel="0" collapsed="false">
      <c r="A2554" s="101"/>
      <c r="B2554" s="101" t="n">
        <v>37</v>
      </c>
      <c r="C2554" s="101" t="n">
        <v>117</v>
      </c>
      <c r="D2554" s="101" t="n">
        <v>80</v>
      </c>
      <c r="E2554" s="101" t="n">
        <v>197</v>
      </c>
      <c r="F2554" s="101" t="s">
        <v>301</v>
      </c>
      <c r="G2554" s="101" t="str">
        <f aca="false">E2554&amp;""&amp;F2554</f>
        <v>197Hg</v>
      </c>
      <c r="H2554" s="101" t="n">
        <v>-30541.036</v>
      </c>
      <c r="I2554" s="101" t="n">
        <v>6785.59</v>
      </c>
      <c r="J2554" s="101" t="n">
        <v>6690.08</v>
      </c>
      <c r="K2554" s="101" t="n">
        <v>15684.05</v>
      </c>
      <c r="L2554" s="101" t="n">
        <v>12322.68</v>
      </c>
      <c r="M2554" s="101" t="n">
        <v>-2201.161</v>
      </c>
      <c r="N2554" s="101" t="n">
        <v>-5792.33</v>
      </c>
      <c r="O2554" s="101" t="n">
        <v>1515.74</v>
      </c>
      <c r="P2554" s="101" t="n">
        <v>-5183.09</v>
      </c>
      <c r="Q2554" s="101" t="n">
        <v>-11115.76</v>
      </c>
      <c r="R2554" s="101"/>
      <c r="S2554" s="101"/>
      <c r="T2554" s="101"/>
      <c r="U2554" s="101"/>
      <c r="V2554" s="101"/>
      <c r="W2554" s="101"/>
      <c r="X2554" s="101"/>
      <c r="Y2554" s="101"/>
      <c r="Z2554" s="101"/>
      <c r="AA2554" s="101"/>
    </row>
    <row r="2555" customFormat="false" ht="15.75" hidden="false" customHeight="true" outlineLevel="0" collapsed="false">
      <c r="A2555" s="101"/>
      <c r="B2555" s="101" t="n">
        <v>35</v>
      </c>
      <c r="C2555" s="101" t="n">
        <v>116</v>
      </c>
      <c r="D2555" s="101" t="n">
        <v>81</v>
      </c>
      <c r="E2555" s="101" t="n">
        <v>197</v>
      </c>
      <c r="F2555" s="101" t="s">
        <v>302</v>
      </c>
      <c r="G2555" s="101" t="str">
        <f aca="false">E2555&amp;""&amp;F2555</f>
        <v>197Tl</v>
      </c>
      <c r="H2555" s="101" t="n">
        <v>-28339.875</v>
      </c>
      <c r="I2555" s="101" t="n">
        <v>8914.6</v>
      </c>
      <c r="J2555" s="101" t="n">
        <v>3802.08</v>
      </c>
      <c r="K2555" s="101" t="n">
        <v>16327.42</v>
      </c>
      <c r="L2555" s="101" t="n">
        <v>10348.34</v>
      </c>
      <c r="M2555" s="101" t="n">
        <v>-3591.166</v>
      </c>
      <c r="N2555" s="101" t="n">
        <v>-8652.84</v>
      </c>
      <c r="O2555" s="101" t="n">
        <v>2641.14</v>
      </c>
      <c r="P2555" s="101" t="n">
        <v>-4488.92</v>
      </c>
      <c r="Q2555" s="101" t="n">
        <v>-11050.55</v>
      </c>
      <c r="R2555" s="101"/>
      <c r="S2555" s="101"/>
      <c r="T2555" s="101"/>
      <c r="U2555" s="101"/>
      <c r="V2555" s="101"/>
      <c r="W2555" s="101"/>
      <c r="X2555" s="101"/>
      <c r="Y2555" s="101"/>
      <c r="Z2555" s="101"/>
      <c r="AA2555" s="101"/>
    </row>
    <row r="2556" customFormat="false" ht="15.75" hidden="false" customHeight="true" outlineLevel="0" collapsed="false">
      <c r="A2556" s="101"/>
      <c r="B2556" s="101" t="n">
        <v>33</v>
      </c>
      <c r="C2556" s="101" t="n">
        <v>115</v>
      </c>
      <c r="D2556" s="101" t="n">
        <v>82</v>
      </c>
      <c r="E2556" s="101" t="n">
        <v>197</v>
      </c>
      <c r="F2556" s="101" t="s">
        <v>303</v>
      </c>
      <c r="G2556" s="101" t="str">
        <f aca="false">E2556&amp;""&amp;F2556</f>
        <v>197Pb</v>
      </c>
      <c r="H2556" s="101" t="n">
        <v>-24748.709</v>
      </c>
      <c r="I2556" s="101" t="n">
        <v>7459.39</v>
      </c>
      <c r="J2556" s="101" t="n">
        <v>4541.09</v>
      </c>
      <c r="K2556" s="101" t="n">
        <v>17178.23</v>
      </c>
      <c r="L2556" s="101" t="n">
        <v>8327.03</v>
      </c>
      <c r="M2556" s="101" t="n">
        <v>-5061.676</v>
      </c>
      <c r="N2556" s="101" t="n">
        <v>-11390.64</v>
      </c>
      <c r="O2556" s="101" t="n">
        <v>3889.22</v>
      </c>
      <c r="P2556" s="101" t="n">
        <v>-210.91</v>
      </c>
      <c r="Q2556" s="101" t="n">
        <v>-14811</v>
      </c>
      <c r="R2556" s="101"/>
      <c r="S2556" s="101"/>
      <c r="T2556" s="101"/>
      <c r="U2556" s="101"/>
      <c r="V2556" s="101"/>
      <c r="W2556" s="101"/>
      <c r="X2556" s="101"/>
      <c r="Y2556" s="101"/>
      <c r="Z2556" s="101"/>
      <c r="AA2556" s="101"/>
    </row>
    <row r="2557" customFormat="false" ht="15.75" hidden="false" customHeight="true" outlineLevel="0" collapsed="false">
      <c r="A2557" s="101"/>
      <c r="B2557" s="101" t="n">
        <v>31</v>
      </c>
      <c r="C2557" s="101" t="n">
        <v>114</v>
      </c>
      <c r="D2557" s="101" t="n">
        <v>83</v>
      </c>
      <c r="E2557" s="101" t="n">
        <v>197</v>
      </c>
      <c r="F2557" s="101" t="s">
        <v>304</v>
      </c>
      <c r="G2557" s="101" t="str">
        <f aca="false">E2557&amp;""&amp;F2557</f>
        <v>197Bi</v>
      </c>
      <c r="H2557" s="101" t="n">
        <v>-19687.033</v>
      </c>
      <c r="I2557" s="101" t="n">
        <v>9749.32</v>
      </c>
      <c r="J2557" s="101" t="n">
        <v>1615.36</v>
      </c>
      <c r="K2557" s="101" t="n">
        <v>17804.12</v>
      </c>
      <c r="L2557" s="101" t="n">
        <v>6109.89</v>
      </c>
      <c r="M2557" s="101" t="n">
        <v>-6328.964</v>
      </c>
      <c r="N2557" s="101" t="n">
        <v>-13342.8</v>
      </c>
      <c r="O2557" s="101" t="n">
        <v>5365.26</v>
      </c>
      <c r="P2557" s="101" t="n">
        <v>520.59</v>
      </c>
      <c r="Q2557" s="101" t="n">
        <v>-14275.81</v>
      </c>
      <c r="R2557" s="101"/>
      <c r="S2557" s="101"/>
      <c r="T2557" s="101"/>
      <c r="U2557" s="101"/>
      <c r="V2557" s="101"/>
      <c r="W2557" s="101"/>
      <c r="X2557" s="101"/>
      <c r="Y2557" s="101"/>
      <c r="Z2557" s="101"/>
      <c r="AA2557" s="101"/>
    </row>
    <row r="2558" customFormat="false" ht="15.75" hidden="false" customHeight="true" outlineLevel="0" collapsed="false">
      <c r="A2558" s="101"/>
      <c r="B2558" s="101" t="n">
        <v>29</v>
      </c>
      <c r="C2558" s="101" t="n">
        <v>113</v>
      </c>
      <c r="D2558" s="101" t="n">
        <v>84</v>
      </c>
      <c r="E2558" s="101" t="n">
        <v>197</v>
      </c>
      <c r="F2558" s="101" t="s">
        <v>305</v>
      </c>
      <c r="G2558" s="101" t="str">
        <f aca="false">E2558&amp;""&amp;F2558</f>
        <v>197Po</v>
      </c>
      <c r="H2558" s="101" t="n">
        <v>-13358.069</v>
      </c>
      <c r="I2558" s="101" t="n">
        <v>7946.85</v>
      </c>
      <c r="J2558" s="101" t="n">
        <v>2638.01</v>
      </c>
      <c r="K2558" s="101" t="n">
        <v>18439.71</v>
      </c>
      <c r="L2558" s="101" t="n">
        <v>4222.89</v>
      </c>
      <c r="M2558" s="101" t="n">
        <v>-7013.838</v>
      </c>
      <c r="N2558" s="101" t="n">
        <v>-14834.13</v>
      </c>
      <c r="O2558" s="101" t="n">
        <v>6411.51</v>
      </c>
      <c r="P2558" s="101" t="n">
        <v>4713.6</v>
      </c>
      <c r="Q2558" s="101" t="n">
        <v>-17516.76</v>
      </c>
      <c r="R2558" s="101"/>
      <c r="S2558" s="101"/>
      <c r="T2558" s="101"/>
      <c r="U2558" s="101"/>
      <c r="V2558" s="101"/>
      <c r="W2558" s="101"/>
      <c r="X2558" s="101"/>
      <c r="Y2558" s="101"/>
      <c r="Z2558" s="101"/>
      <c r="AA2558" s="101"/>
    </row>
    <row r="2559" customFormat="false" ht="15.75" hidden="false" customHeight="true" outlineLevel="0" collapsed="false">
      <c r="A2559" s="101"/>
      <c r="B2559" s="101" t="n">
        <v>27</v>
      </c>
      <c r="C2559" s="101" t="n">
        <v>112</v>
      </c>
      <c r="D2559" s="101" t="n">
        <v>85</v>
      </c>
      <c r="E2559" s="101" t="n">
        <v>197</v>
      </c>
      <c r="F2559" s="101" t="s">
        <v>306</v>
      </c>
      <c r="G2559" s="101" t="str">
        <f aca="false">E2559&amp;""&amp;F2559</f>
        <v>197At</v>
      </c>
      <c r="H2559" s="101" t="n">
        <v>-6344.231</v>
      </c>
      <c r="I2559" s="101" t="n">
        <v>10502.92</v>
      </c>
      <c r="J2559" s="101" t="n">
        <v>150.67</v>
      </c>
      <c r="K2559" s="101" t="n">
        <v>19011.04</v>
      </c>
      <c r="L2559" s="101" t="n">
        <v>2896.63</v>
      </c>
      <c r="M2559" s="101" t="n">
        <v>-7820.295</v>
      </c>
      <c r="N2559" s="101"/>
      <c r="O2559" s="101" t="n">
        <v>7103.69</v>
      </c>
      <c r="P2559" s="101" t="n">
        <v>4375.83</v>
      </c>
      <c r="Q2559" s="101" t="n">
        <v>-16386.59</v>
      </c>
      <c r="R2559" s="101"/>
      <c r="S2559" s="101"/>
      <c r="T2559" s="101"/>
      <c r="U2559" s="101"/>
      <c r="V2559" s="101"/>
      <c r="W2559" s="101"/>
      <c r="X2559" s="101"/>
      <c r="Y2559" s="101"/>
      <c r="Z2559" s="101"/>
      <c r="AA2559" s="101"/>
    </row>
    <row r="2560" customFormat="false" ht="15.75" hidden="false" customHeight="true" outlineLevel="0" collapsed="false">
      <c r="A2560" s="101"/>
      <c r="B2560" s="101" t="n">
        <v>25</v>
      </c>
      <c r="C2560" s="101" t="n">
        <v>111</v>
      </c>
      <c r="D2560" s="101" t="n">
        <v>86</v>
      </c>
      <c r="E2560" s="101" t="n">
        <v>197</v>
      </c>
      <c r="F2560" s="101" t="s">
        <v>307</v>
      </c>
      <c r="G2560" s="101" t="str">
        <f aca="false">E2560&amp;""&amp;F2560</f>
        <v>197Rn</v>
      </c>
      <c r="H2560" s="101" t="n">
        <v>1476.065</v>
      </c>
      <c r="I2560" s="101" t="n">
        <v>8566.29</v>
      </c>
      <c r="J2560" s="101" t="n">
        <v>1900.28</v>
      </c>
      <c r="K2560" s="101" t="n">
        <v>19716.83</v>
      </c>
      <c r="L2560" s="101" t="n">
        <v>2040.88</v>
      </c>
      <c r="M2560" s="101"/>
      <c r="N2560" s="101"/>
      <c r="O2560" s="101" t="n">
        <v>7410.68</v>
      </c>
      <c r="P2560" s="101" t="n">
        <v>7669.63</v>
      </c>
      <c r="Q2560" s="101"/>
      <c r="R2560" s="101"/>
      <c r="S2560" s="101"/>
      <c r="T2560" s="101"/>
      <c r="U2560" s="101"/>
      <c r="V2560" s="101"/>
      <c r="W2560" s="101"/>
      <c r="X2560" s="101"/>
      <c r="Y2560" s="101"/>
      <c r="Z2560" s="101"/>
      <c r="AA2560" s="101"/>
    </row>
    <row r="2561" customFormat="false" ht="15.75" hidden="false" customHeight="true" outlineLevel="0" collapsed="false">
      <c r="A2561" s="101"/>
      <c r="B2561" s="101" t="n">
        <v>48</v>
      </c>
      <c r="C2561" s="101" t="n">
        <v>123</v>
      </c>
      <c r="D2561" s="101" t="n">
        <v>75</v>
      </c>
      <c r="E2561" s="101" t="n">
        <v>198</v>
      </c>
      <c r="F2561" s="101" t="s">
        <v>296</v>
      </c>
      <c r="G2561" s="101" t="str">
        <f aca="false">E2561&amp;""&amp;F2561</f>
        <v>198Re</v>
      </c>
      <c r="H2561" s="101" t="n">
        <v>-17139.01</v>
      </c>
      <c r="I2561" s="101" t="n">
        <v>4709.01</v>
      </c>
      <c r="J2561" s="101"/>
      <c r="K2561" s="101" t="n">
        <v>10740.01</v>
      </c>
      <c r="L2561" s="101"/>
      <c r="M2561" s="101" t="n">
        <v>6697.01</v>
      </c>
      <c r="N2561" s="101" t="n">
        <v>8682.01</v>
      </c>
      <c r="O2561" s="101"/>
      <c r="P2561" s="101"/>
      <c r="Q2561" s="101" t="n">
        <v>98.01</v>
      </c>
      <c r="R2561" s="101"/>
      <c r="S2561" s="101"/>
      <c r="T2561" s="101"/>
      <c r="U2561" s="101"/>
      <c r="V2561" s="101"/>
      <c r="W2561" s="101"/>
      <c r="X2561" s="101"/>
      <c r="Y2561" s="101"/>
      <c r="Z2561" s="101"/>
      <c r="AA2561" s="101"/>
    </row>
    <row r="2562" customFormat="false" ht="15.75" hidden="false" customHeight="true" outlineLevel="0" collapsed="false">
      <c r="A2562" s="101"/>
      <c r="B2562" s="101" t="n">
        <v>46</v>
      </c>
      <c r="C2562" s="101" t="n">
        <v>122</v>
      </c>
      <c r="D2562" s="101" t="n">
        <v>76</v>
      </c>
      <c r="E2562" s="101" t="n">
        <v>198</v>
      </c>
      <c r="F2562" s="101" t="s">
        <v>297</v>
      </c>
      <c r="G2562" s="101" t="str">
        <f aca="false">E2562&amp;""&amp;F2562</f>
        <v>198Os</v>
      </c>
      <c r="H2562" s="101" t="n">
        <v>-23837.01</v>
      </c>
      <c r="I2562" s="101" t="n">
        <v>6600.01</v>
      </c>
      <c r="J2562" s="101" t="n">
        <v>10624.01</v>
      </c>
      <c r="K2562" s="101" t="n">
        <v>11701.01</v>
      </c>
      <c r="L2562" s="101"/>
      <c r="M2562" s="101" t="n">
        <v>1984.01</v>
      </c>
      <c r="N2562" s="101" t="n">
        <v>6069.01</v>
      </c>
      <c r="O2562" s="101" t="n">
        <v>-1736.01</v>
      </c>
      <c r="P2562" s="101"/>
      <c r="Q2562" s="101" t="n">
        <v>-3642.01</v>
      </c>
      <c r="R2562" s="101"/>
      <c r="S2562" s="101"/>
      <c r="T2562" s="101"/>
      <c r="U2562" s="101"/>
      <c r="V2562" s="101"/>
      <c r="W2562" s="101"/>
      <c r="X2562" s="101"/>
      <c r="Y2562" s="101"/>
      <c r="Z2562" s="101"/>
      <c r="AA2562" s="101"/>
    </row>
    <row r="2563" customFormat="false" ht="15.75" hidden="false" customHeight="true" outlineLevel="0" collapsed="false">
      <c r="A2563" s="101"/>
      <c r="B2563" s="101" t="n">
        <v>44</v>
      </c>
      <c r="C2563" s="101" t="n">
        <v>121</v>
      </c>
      <c r="D2563" s="101" t="n">
        <v>77</v>
      </c>
      <c r="E2563" s="101" t="n">
        <v>198</v>
      </c>
      <c r="F2563" s="101" t="s">
        <v>298</v>
      </c>
      <c r="G2563" s="101" t="str">
        <f aca="false">E2563&amp;""&amp;F2563</f>
        <v>198Ir</v>
      </c>
      <c r="H2563" s="101" t="n">
        <v>-25821.01</v>
      </c>
      <c r="I2563" s="101" t="n">
        <v>5627.01</v>
      </c>
      <c r="J2563" s="101" t="n">
        <v>7801.01</v>
      </c>
      <c r="K2563" s="101" t="n">
        <v>12526.01</v>
      </c>
      <c r="L2563" s="101" t="n">
        <v>17857.01</v>
      </c>
      <c r="M2563" s="101" t="n">
        <v>4085.01</v>
      </c>
      <c r="N2563" s="101" t="n">
        <v>3761.01</v>
      </c>
      <c r="O2563" s="101" t="n">
        <v>-1009.01</v>
      </c>
      <c r="P2563" s="101" t="n">
        <v>-12608.01</v>
      </c>
      <c r="Q2563" s="101" t="n">
        <v>-3470.01</v>
      </c>
      <c r="R2563" s="101"/>
      <c r="S2563" s="101"/>
      <c r="T2563" s="101"/>
      <c r="U2563" s="101"/>
      <c r="V2563" s="101"/>
      <c r="W2563" s="101"/>
      <c r="X2563" s="101"/>
      <c r="Y2563" s="101"/>
      <c r="Z2563" s="101"/>
      <c r="AA2563" s="101"/>
    </row>
    <row r="2564" customFormat="false" ht="15.75" hidden="false" customHeight="true" outlineLevel="0" collapsed="false">
      <c r="A2564" s="101"/>
      <c r="B2564" s="101" t="n">
        <v>42</v>
      </c>
      <c r="C2564" s="101" t="n">
        <v>120</v>
      </c>
      <c r="D2564" s="101" t="n">
        <v>78</v>
      </c>
      <c r="E2564" s="101" t="n">
        <v>198</v>
      </c>
      <c r="F2564" s="101" t="s">
        <v>299</v>
      </c>
      <c r="G2564" s="101" t="str">
        <f aca="false">E2564&amp;""&amp;F2564</f>
        <v>198Pt</v>
      </c>
      <c r="H2564" s="101" t="n">
        <v>-29905.689</v>
      </c>
      <c r="I2564" s="101" t="n">
        <v>7555.05</v>
      </c>
      <c r="J2564" s="101" t="n">
        <v>8928.86</v>
      </c>
      <c r="K2564" s="101" t="n">
        <v>13401.41</v>
      </c>
      <c r="L2564" s="101" t="n">
        <v>16204.84</v>
      </c>
      <c r="M2564" s="101" t="n">
        <v>-323.694</v>
      </c>
      <c r="N2564" s="101" t="n">
        <v>1049.16</v>
      </c>
      <c r="O2564" s="101" t="n">
        <v>106.59</v>
      </c>
      <c r="P2564" s="101" t="n">
        <v>-11886.01</v>
      </c>
      <c r="Q2564" s="101" t="n">
        <v>-6836.03</v>
      </c>
      <c r="R2564" s="101"/>
      <c r="S2564" s="101"/>
      <c r="T2564" s="101"/>
      <c r="U2564" s="101"/>
      <c r="V2564" s="101"/>
      <c r="W2564" s="101"/>
      <c r="X2564" s="101"/>
      <c r="Y2564" s="101"/>
      <c r="Z2564" s="101"/>
      <c r="AA2564" s="101"/>
    </row>
    <row r="2565" customFormat="false" ht="15.75" hidden="false" customHeight="true" outlineLevel="0" collapsed="false">
      <c r="A2565" s="101"/>
      <c r="B2565" s="101" t="n">
        <v>40</v>
      </c>
      <c r="C2565" s="101" t="n">
        <v>119</v>
      </c>
      <c r="D2565" s="101" t="n">
        <v>79</v>
      </c>
      <c r="E2565" s="101" t="n">
        <v>198</v>
      </c>
      <c r="F2565" s="101" t="s">
        <v>300</v>
      </c>
      <c r="G2565" s="101" t="str">
        <f aca="false">E2565&amp;""&amp;F2565</f>
        <v>198Au</v>
      </c>
      <c r="H2565" s="101" t="n">
        <v>-29581.995</v>
      </c>
      <c r="I2565" s="101" t="n">
        <v>6512.34</v>
      </c>
      <c r="J2565" s="101" t="n">
        <v>6449.01</v>
      </c>
      <c r="K2565" s="101" t="n">
        <v>14584.7</v>
      </c>
      <c r="L2565" s="101" t="n">
        <v>14722.04</v>
      </c>
      <c r="M2565" s="101" t="n">
        <v>1372.852</v>
      </c>
      <c r="N2565" s="101" t="n">
        <v>-2087.15</v>
      </c>
      <c r="O2565" s="101" t="n">
        <v>526.88</v>
      </c>
      <c r="P2565" s="101" t="n">
        <v>-8605.17</v>
      </c>
      <c r="Q2565" s="101" t="n">
        <v>-7112.28</v>
      </c>
      <c r="R2565" s="101"/>
      <c r="S2565" s="101"/>
      <c r="T2565" s="101"/>
      <c r="U2565" s="101"/>
      <c r="V2565" s="101"/>
      <c r="W2565" s="101"/>
      <c r="X2565" s="101"/>
      <c r="Y2565" s="101"/>
      <c r="Z2565" s="101"/>
      <c r="AA2565" s="101"/>
    </row>
    <row r="2566" customFormat="false" ht="15.75" hidden="false" customHeight="true" outlineLevel="0" collapsed="false">
      <c r="A2566" s="101"/>
      <c r="B2566" s="101" t="n">
        <v>38</v>
      </c>
      <c r="C2566" s="101" t="n">
        <v>118</v>
      </c>
      <c r="D2566" s="101" t="n">
        <v>80</v>
      </c>
      <c r="E2566" s="101" t="n">
        <v>198</v>
      </c>
      <c r="F2566" s="101" t="s">
        <v>301</v>
      </c>
      <c r="G2566" s="101" t="str">
        <f aca="false">E2566&amp;""&amp;F2566</f>
        <v>198Hg</v>
      </c>
      <c r="H2566" s="101" t="n">
        <v>-30954.847</v>
      </c>
      <c r="I2566" s="101" t="n">
        <v>8485.13</v>
      </c>
      <c r="J2566" s="101" t="n">
        <v>7102.84</v>
      </c>
      <c r="K2566" s="101" t="n">
        <v>15270.72</v>
      </c>
      <c r="L2566" s="101" t="n">
        <v>12885.87</v>
      </c>
      <c r="M2566" s="101" t="n">
        <v>-3460</v>
      </c>
      <c r="N2566" s="101" t="n">
        <v>-4904.76</v>
      </c>
      <c r="O2566" s="101" t="n">
        <v>1382.8</v>
      </c>
      <c r="P2566" s="101" t="n">
        <v>-7821.86</v>
      </c>
      <c r="Q2566" s="101" t="n">
        <v>-10686.29</v>
      </c>
      <c r="R2566" s="101"/>
      <c r="S2566" s="101"/>
      <c r="T2566" s="101"/>
      <c r="U2566" s="101"/>
      <c r="V2566" s="101"/>
      <c r="W2566" s="101"/>
      <c r="X2566" s="101"/>
      <c r="Y2566" s="101"/>
      <c r="Z2566" s="101"/>
      <c r="AA2566" s="101"/>
    </row>
    <row r="2567" customFormat="false" ht="15.75" hidden="false" customHeight="true" outlineLevel="0" collapsed="false">
      <c r="A2567" s="101"/>
      <c r="B2567" s="101" t="n">
        <v>36</v>
      </c>
      <c r="C2567" s="101" t="n">
        <v>117</v>
      </c>
      <c r="D2567" s="101" t="n">
        <v>81</v>
      </c>
      <c r="E2567" s="101" t="n">
        <v>198</v>
      </c>
      <c r="F2567" s="101" t="s">
        <v>302</v>
      </c>
      <c r="G2567" s="101" t="str">
        <f aca="false">E2567&amp;""&amp;F2567</f>
        <v>198Tl</v>
      </c>
      <c r="H2567" s="101" t="n">
        <v>-27494.847</v>
      </c>
      <c r="I2567" s="101" t="n">
        <v>7226.29</v>
      </c>
      <c r="J2567" s="101" t="n">
        <v>4242.78</v>
      </c>
      <c r="K2567" s="101" t="n">
        <v>16140.89</v>
      </c>
      <c r="L2567" s="101" t="n">
        <v>10932.86</v>
      </c>
      <c r="M2567" s="101" t="n">
        <v>-1444.758</v>
      </c>
      <c r="N2567" s="101" t="n">
        <v>-8125.36</v>
      </c>
      <c r="O2567" s="101" t="n">
        <v>2293.39</v>
      </c>
      <c r="P2567" s="101" t="n">
        <v>-3642.84</v>
      </c>
      <c r="Q2567" s="101" t="n">
        <v>-10817.46</v>
      </c>
      <c r="R2567" s="101"/>
      <c r="S2567" s="101"/>
      <c r="T2567" s="101"/>
      <c r="U2567" s="101"/>
      <c r="V2567" s="101"/>
      <c r="W2567" s="101"/>
      <c r="X2567" s="101"/>
      <c r="Y2567" s="101"/>
      <c r="Z2567" s="101"/>
      <c r="AA2567" s="101"/>
    </row>
    <row r="2568" customFormat="false" ht="15.75" hidden="false" customHeight="true" outlineLevel="0" collapsed="false">
      <c r="A2568" s="101"/>
      <c r="B2568" s="101" t="n">
        <v>34</v>
      </c>
      <c r="C2568" s="101" t="n">
        <v>116</v>
      </c>
      <c r="D2568" s="101" t="n">
        <v>82</v>
      </c>
      <c r="E2568" s="101" t="n">
        <v>198</v>
      </c>
      <c r="F2568" s="101" t="s">
        <v>303</v>
      </c>
      <c r="G2568" s="101" t="str">
        <f aca="false">E2568&amp;""&amp;F2568</f>
        <v>198Pb</v>
      </c>
      <c r="H2568" s="101" t="n">
        <v>-26050.089</v>
      </c>
      <c r="I2568" s="101" t="n">
        <v>9372.7</v>
      </c>
      <c r="J2568" s="101" t="n">
        <v>4999.18</v>
      </c>
      <c r="K2568" s="101" t="n">
        <v>16832.09</v>
      </c>
      <c r="L2568" s="101" t="n">
        <v>8801.27</v>
      </c>
      <c r="M2568" s="101" t="n">
        <v>-6680.603</v>
      </c>
      <c r="N2568" s="101" t="n">
        <v>-10577.17</v>
      </c>
      <c r="O2568" s="101" t="n">
        <v>3708.94</v>
      </c>
      <c r="P2568" s="101" t="n">
        <v>-2798.02</v>
      </c>
      <c r="Q2568" s="101" t="n">
        <v>-14434.37</v>
      </c>
      <c r="R2568" s="101"/>
      <c r="S2568" s="101"/>
      <c r="T2568" s="101"/>
      <c r="U2568" s="101"/>
      <c r="V2568" s="101"/>
      <c r="W2568" s="101"/>
      <c r="X2568" s="101"/>
      <c r="Y2568" s="101"/>
      <c r="Z2568" s="101"/>
      <c r="AA2568" s="101"/>
    </row>
    <row r="2569" customFormat="false" ht="15.75" hidden="false" customHeight="true" outlineLevel="0" collapsed="false">
      <c r="A2569" s="101"/>
      <c r="B2569" s="101" t="n">
        <v>32</v>
      </c>
      <c r="C2569" s="101" t="n">
        <v>115</v>
      </c>
      <c r="D2569" s="101" t="n">
        <v>83</v>
      </c>
      <c r="E2569" s="101" t="n">
        <v>198</v>
      </c>
      <c r="F2569" s="101" t="s">
        <v>304</v>
      </c>
      <c r="G2569" s="101" t="str">
        <f aca="false">E2569&amp;""&amp;F2569</f>
        <v>198Bi</v>
      </c>
      <c r="H2569" s="101" t="n">
        <v>-19369.486</v>
      </c>
      <c r="I2569" s="101" t="n">
        <v>7753.77</v>
      </c>
      <c r="J2569" s="101" t="n">
        <v>1909.75</v>
      </c>
      <c r="K2569" s="101" t="n">
        <v>17503.09</v>
      </c>
      <c r="L2569" s="101" t="n">
        <v>6450.84</v>
      </c>
      <c r="M2569" s="101" t="n">
        <v>-3896.563</v>
      </c>
      <c r="N2569" s="101" t="n">
        <v>-12648.01</v>
      </c>
      <c r="O2569" s="101" t="n">
        <v>5143.09</v>
      </c>
      <c r="P2569" s="101" t="n">
        <v>1681.42</v>
      </c>
      <c r="Q2569" s="101" t="n">
        <v>-14082.73</v>
      </c>
      <c r="R2569" s="101"/>
      <c r="S2569" s="101"/>
      <c r="T2569" s="101"/>
      <c r="U2569" s="101"/>
      <c r="V2569" s="101"/>
      <c r="W2569" s="101"/>
      <c r="X2569" s="101"/>
      <c r="Y2569" s="101"/>
      <c r="Z2569" s="101"/>
      <c r="AA2569" s="101"/>
    </row>
    <row r="2570" customFormat="false" ht="15.75" hidden="false" customHeight="true" outlineLevel="0" collapsed="false">
      <c r="A2570" s="101"/>
      <c r="B2570" s="101" t="n">
        <v>30</v>
      </c>
      <c r="C2570" s="101" t="n">
        <v>114</v>
      </c>
      <c r="D2570" s="101" t="n">
        <v>84</v>
      </c>
      <c r="E2570" s="101" t="n">
        <v>198</v>
      </c>
      <c r="F2570" s="101" t="s">
        <v>305</v>
      </c>
      <c r="G2570" s="101" t="str">
        <f aca="false">E2570&amp;""&amp;F2570</f>
        <v>198Po</v>
      </c>
      <c r="H2570" s="101" t="n">
        <v>-15472.924</v>
      </c>
      <c r="I2570" s="101" t="n">
        <v>10186.17</v>
      </c>
      <c r="J2570" s="101" t="n">
        <v>3074.86</v>
      </c>
      <c r="K2570" s="101" t="n">
        <v>18133.02</v>
      </c>
      <c r="L2570" s="101" t="n">
        <v>4690.23</v>
      </c>
      <c r="M2570" s="101" t="n">
        <v>-8752.01</v>
      </c>
      <c r="N2570" s="101" t="n">
        <v>-14242.57</v>
      </c>
      <c r="O2570" s="101" t="n">
        <v>6309.59</v>
      </c>
      <c r="P2570" s="101" t="n">
        <v>1986.81</v>
      </c>
      <c r="Q2570" s="101" t="n">
        <v>-17200.01</v>
      </c>
      <c r="R2570" s="101"/>
      <c r="S2570" s="101"/>
      <c r="T2570" s="101"/>
      <c r="U2570" s="101"/>
      <c r="V2570" s="101"/>
      <c r="W2570" s="101"/>
      <c r="X2570" s="101"/>
      <c r="Y2570" s="101"/>
      <c r="Z2570" s="101"/>
      <c r="AA2570" s="101"/>
    </row>
    <row r="2571" customFormat="false" ht="15.75" hidden="false" customHeight="true" outlineLevel="0" collapsed="false">
      <c r="A2571" s="101"/>
      <c r="B2571" s="101" t="n">
        <v>28</v>
      </c>
      <c r="C2571" s="101" t="n">
        <v>113</v>
      </c>
      <c r="D2571" s="101" t="n">
        <v>85</v>
      </c>
      <c r="E2571" s="101" t="n">
        <v>198</v>
      </c>
      <c r="F2571" s="101" t="s">
        <v>306</v>
      </c>
      <c r="G2571" s="101" t="str">
        <f aca="false">E2571&amp;""&amp;F2571</f>
        <v>198At</v>
      </c>
      <c r="H2571" s="101" t="n">
        <v>-6721.01</v>
      </c>
      <c r="I2571" s="101" t="n">
        <v>8448.01</v>
      </c>
      <c r="J2571" s="101" t="n">
        <v>652.01</v>
      </c>
      <c r="K2571" s="101" t="n">
        <v>18951.01</v>
      </c>
      <c r="L2571" s="101" t="n">
        <v>3290.01</v>
      </c>
      <c r="M2571" s="101" t="n">
        <v>-5491.01</v>
      </c>
      <c r="N2571" s="101"/>
      <c r="O2571" s="101" t="n">
        <v>6889.83</v>
      </c>
      <c r="P2571" s="101" t="n">
        <v>5677.01</v>
      </c>
      <c r="Q2571" s="101" t="n">
        <v>-16269.01</v>
      </c>
      <c r="R2571" s="101"/>
      <c r="S2571" s="101"/>
      <c r="T2571" s="101"/>
      <c r="U2571" s="101"/>
      <c r="V2571" s="101"/>
      <c r="W2571" s="101"/>
      <c r="X2571" s="101"/>
      <c r="Y2571" s="101"/>
      <c r="Z2571" s="101"/>
      <c r="AA2571" s="101"/>
    </row>
    <row r="2572" customFormat="false" ht="15.75" hidden="false" customHeight="true" outlineLevel="0" collapsed="false">
      <c r="A2572" s="101"/>
      <c r="B2572" s="101" t="n">
        <v>26</v>
      </c>
      <c r="C2572" s="101" t="n">
        <v>112</v>
      </c>
      <c r="D2572" s="101" t="n">
        <v>86</v>
      </c>
      <c r="E2572" s="101" t="n">
        <v>198</v>
      </c>
      <c r="F2572" s="101" t="s">
        <v>307</v>
      </c>
      <c r="G2572" s="101" t="str">
        <f aca="false">E2572&amp;""&amp;F2572</f>
        <v>198Rn</v>
      </c>
      <c r="H2572" s="101" t="n">
        <v>-1230.357</v>
      </c>
      <c r="I2572" s="101" t="n">
        <v>10777.74</v>
      </c>
      <c r="J2572" s="101" t="n">
        <v>2175.1</v>
      </c>
      <c r="K2572" s="101" t="n">
        <v>19344.03</v>
      </c>
      <c r="L2572" s="101" t="n">
        <v>2325.76</v>
      </c>
      <c r="M2572" s="101"/>
      <c r="N2572" s="101"/>
      <c r="O2572" s="101" t="n">
        <v>7349.3</v>
      </c>
      <c r="P2572" s="101" t="n">
        <v>4838.74</v>
      </c>
      <c r="Q2572" s="101"/>
      <c r="R2572" s="101"/>
      <c r="S2572" s="101"/>
      <c r="T2572" s="101"/>
      <c r="U2572" s="101"/>
      <c r="V2572" s="101"/>
      <c r="W2572" s="101"/>
      <c r="X2572" s="101"/>
      <c r="Y2572" s="101"/>
      <c r="Z2572" s="101"/>
      <c r="AA2572" s="101"/>
    </row>
    <row r="2573" customFormat="false" ht="15.75" hidden="false" customHeight="true" outlineLevel="0" collapsed="false">
      <c r="A2573" s="101"/>
      <c r="B2573" s="101" t="n">
        <v>47</v>
      </c>
      <c r="C2573" s="101" t="n">
        <v>123</v>
      </c>
      <c r="D2573" s="101" t="n">
        <v>76</v>
      </c>
      <c r="E2573" s="101" t="n">
        <v>199</v>
      </c>
      <c r="F2573" s="101" t="s">
        <v>297</v>
      </c>
      <c r="G2573" s="101" t="str">
        <f aca="false">E2573&amp;""&amp;F2573</f>
        <v>199Os</v>
      </c>
      <c r="H2573" s="101" t="n">
        <v>-20484.01</v>
      </c>
      <c r="I2573" s="101" t="n">
        <v>4718.01</v>
      </c>
      <c r="J2573" s="101" t="n">
        <v>10633.01</v>
      </c>
      <c r="K2573" s="101" t="n">
        <v>11317.01</v>
      </c>
      <c r="L2573" s="101"/>
      <c r="M2573" s="101" t="n">
        <v>3917.01</v>
      </c>
      <c r="N2573" s="101" t="n">
        <v>6907.01</v>
      </c>
      <c r="O2573" s="101"/>
      <c r="P2573" s="101"/>
      <c r="Q2573" s="101" t="n">
        <v>-2734.01</v>
      </c>
      <c r="R2573" s="101"/>
      <c r="S2573" s="101"/>
      <c r="T2573" s="101"/>
      <c r="U2573" s="101"/>
      <c r="V2573" s="101"/>
      <c r="W2573" s="101"/>
      <c r="X2573" s="101"/>
      <c r="Y2573" s="101"/>
      <c r="Z2573" s="101"/>
      <c r="AA2573" s="101"/>
    </row>
    <row r="2574" customFormat="false" ht="15.75" hidden="false" customHeight="true" outlineLevel="0" collapsed="false">
      <c r="A2574" s="101"/>
      <c r="B2574" s="101" t="n">
        <v>45</v>
      </c>
      <c r="C2574" s="101" t="n">
        <v>122</v>
      </c>
      <c r="D2574" s="101" t="n">
        <v>77</v>
      </c>
      <c r="E2574" s="101" t="n">
        <v>199</v>
      </c>
      <c r="F2574" s="101" t="s">
        <v>298</v>
      </c>
      <c r="G2574" s="101" t="str">
        <f aca="false">E2574&amp;""&amp;F2574</f>
        <v>199Ir</v>
      </c>
      <c r="H2574" s="101" t="n">
        <v>-24400.204</v>
      </c>
      <c r="I2574" s="101" t="n">
        <v>6651.01</v>
      </c>
      <c r="J2574" s="101" t="n">
        <v>7852.01</v>
      </c>
      <c r="K2574" s="101" t="n">
        <v>12277.04</v>
      </c>
      <c r="L2574" s="101" t="n">
        <v>18476.01</v>
      </c>
      <c r="M2574" s="101" t="n">
        <v>2990.167</v>
      </c>
      <c r="N2574" s="101" t="n">
        <v>4694.75</v>
      </c>
      <c r="O2574" s="101" t="n">
        <v>-1246.01</v>
      </c>
      <c r="P2574" s="101" t="n">
        <v>-14550.01</v>
      </c>
      <c r="Q2574" s="101" t="n">
        <v>-2565.83</v>
      </c>
      <c r="R2574" s="101"/>
      <c r="S2574" s="101"/>
      <c r="T2574" s="101"/>
      <c r="U2574" s="101"/>
      <c r="V2574" s="101"/>
      <c r="W2574" s="101"/>
      <c r="X2574" s="101"/>
      <c r="Y2574" s="101"/>
      <c r="Z2574" s="101"/>
      <c r="AA2574" s="101"/>
    </row>
    <row r="2575" customFormat="false" ht="15.75" hidden="false" customHeight="true" outlineLevel="0" collapsed="false">
      <c r="A2575" s="101"/>
      <c r="B2575" s="101" t="n">
        <v>43</v>
      </c>
      <c r="C2575" s="101" t="n">
        <v>121</v>
      </c>
      <c r="D2575" s="101" t="n">
        <v>78</v>
      </c>
      <c r="E2575" s="101" t="n">
        <v>199</v>
      </c>
      <c r="F2575" s="101" t="s">
        <v>299</v>
      </c>
      <c r="G2575" s="101" t="str">
        <f aca="false">E2575&amp;""&amp;F2575</f>
        <v>199Pt</v>
      </c>
      <c r="H2575" s="101" t="n">
        <v>-27390.372</v>
      </c>
      <c r="I2575" s="101" t="n">
        <v>5556</v>
      </c>
      <c r="J2575" s="101" t="n">
        <v>8858.01</v>
      </c>
      <c r="K2575" s="101" t="n">
        <v>13111.05</v>
      </c>
      <c r="L2575" s="101" t="n">
        <v>16660.01</v>
      </c>
      <c r="M2575" s="101" t="n">
        <v>1704.58</v>
      </c>
      <c r="N2575" s="101" t="n">
        <v>2156.02</v>
      </c>
      <c r="O2575" s="101" t="n">
        <v>-303.69</v>
      </c>
      <c r="P2575" s="101" t="n">
        <v>-10842.01</v>
      </c>
      <c r="Q2575" s="101" t="n">
        <v>-5879.69</v>
      </c>
      <c r="R2575" s="101"/>
      <c r="S2575" s="101"/>
      <c r="T2575" s="101"/>
      <c r="U2575" s="101"/>
      <c r="V2575" s="101"/>
      <c r="W2575" s="101"/>
      <c r="X2575" s="101"/>
      <c r="Y2575" s="101"/>
      <c r="Z2575" s="101"/>
      <c r="AA2575" s="101"/>
    </row>
    <row r="2576" customFormat="false" ht="15.75" hidden="false" customHeight="true" outlineLevel="0" collapsed="false">
      <c r="A2576" s="101"/>
      <c r="B2576" s="101" t="n">
        <v>41</v>
      </c>
      <c r="C2576" s="101" t="n">
        <v>120</v>
      </c>
      <c r="D2576" s="101" t="n">
        <v>79</v>
      </c>
      <c r="E2576" s="101" t="n">
        <v>199</v>
      </c>
      <c r="F2576" s="101" t="s">
        <v>300</v>
      </c>
      <c r="G2576" s="101" t="str">
        <f aca="false">E2576&amp;""&amp;F2576</f>
        <v>199Au</v>
      </c>
      <c r="H2576" s="101" t="n">
        <v>-29094.952</v>
      </c>
      <c r="I2576" s="101" t="n">
        <v>7584.27</v>
      </c>
      <c r="J2576" s="101" t="n">
        <v>6478.23</v>
      </c>
      <c r="K2576" s="101" t="n">
        <v>14096.61</v>
      </c>
      <c r="L2576" s="101" t="n">
        <v>15407.09</v>
      </c>
      <c r="M2576" s="101" t="n">
        <v>451.438</v>
      </c>
      <c r="N2576" s="101" t="n">
        <v>-1035.56</v>
      </c>
      <c r="O2576" s="101" t="n">
        <v>174.47</v>
      </c>
      <c r="P2576" s="101" t="n">
        <v>-10563.01</v>
      </c>
      <c r="Q2576" s="101" t="n">
        <v>-6211.42</v>
      </c>
      <c r="R2576" s="101"/>
      <c r="S2576" s="101"/>
      <c r="T2576" s="101"/>
      <c r="U2576" s="101"/>
      <c r="V2576" s="101"/>
      <c r="W2576" s="101"/>
      <c r="X2576" s="101"/>
      <c r="Y2576" s="101"/>
      <c r="Z2576" s="101"/>
      <c r="AA2576" s="101"/>
    </row>
    <row r="2577" customFormat="false" ht="15.75" hidden="false" customHeight="true" outlineLevel="0" collapsed="false">
      <c r="A2577" s="101"/>
      <c r="B2577" s="101" t="n">
        <v>39</v>
      </c>
      <c r="C2577" s="101" t="n">
        <v>119</v>
      </c>
      <c r="D2577" s="101" t="n">
        <v>80</v>
      </c>
      <c r="E2577" s="101" t="n">
        <v>199</v>
      </c>
      <c r="F2577" s="101" t="s">
        <v>301</v>
      </c>
      <c r="G2577" s="101" t="str">
        <f aca="false">E2577&amp;""&amp;F2577</f>
        <v>199Hg</v>
      </c>
      <c r="H2577" s="101" t="n">
        <v>-29546.39</v>
      </c>
      <c r="I2577" s="101" t="n">
        <v>6662.86</v>
      </c>
      <c r="J2577" s="101" t="n">
        <v>7253.37</v>
      </c>
      <c r="K2577" s="101" t="n">
        <v>15147.99</v>
      </c>
      <c r="L2577" s="101" t="n">
        <v>13702.38</v>
      </c>
      <c r="M2577" s="101" t="n">
        <v>-1486.996</v>
      </c>
      <c r="N2577" s="101" t="n">
        <v>-4314.71</v>
      </c>
      <c r="O2577" s="101" t="n">
        <v>825</v>
      </c>
      <c r="P2577" s="101" t="n">
        <v>-6929.67</v>
      </c>
      <c r="Q2577" s="101" t="n">
        <v>-10122.86</v>
      </c>
      <c r="R2577" s="101"/>
      <c r="S2577" s="101"/>
      <c r="T2577" s="101"/>
      <c r="U2577" s="101"/>
      <c r="V2577" s="101"/>
      <c r="W2577" s="101"/>
      <c r="X2577" s="101"/>
      <c r="Y2577" s="101"/>
      <c r="Z2577" s="101"/>
      <c r="AA2577" s="101"/>
    </row>
    <row r="2578" customFormat="false" ht="15.75" hidden="false" customHeight="true" outlineLevel="0" collapsed="false">
      <c r="A2578" s="101"/>
      <c r="B2578" s="101" t="n">
        <v>37</v>
      </c>
      <c r="C2578" s="101" t="n">
        <v>118</v>
      </c>
      <c r="D2578" s="101" t="n">
        <v>81</v>
      </c>
      <c r="E2578" s="101" t="n">
        <v>199</v>
      </c>
      <c r="F2578" s="101" t="s">
        <v>302</v>
      </c>
      <c r="G2578" s="101" t="str">
        <f aca="false">E2578&amp;""&amp;F2578</f>
        <v>199Tl</v>
      </c>
      <c r="H2578" s="101" t="n">
        <v>-28059.394</v>
      </c>
      <c r="I2578" s="101" t="n">
        <v>8635.86</v>
      </c>
      <c r="J2578" s="101" t="n">
        <v>4393.52</v>
      </c>
      <c r="K2578" s="101" t="n">
        <v>15862.15</v>
      </c>
      <c r="L2578" s="101" t="n">
        <v>11496.36</v>
      </c>
      <c r="M2578" s="101" t="n">
        <v>-2827.718</v>
      </c>
      <c r="N2578" s="101" t="n">
        <v>-7261.94</v>
      </c>
      <c r="O2578" s="101" t="n">
        <v>2085.17</v>
      </c>
      <c r="P2578" s="101" t="n">
        <v>-5766.37</v>
      </c>
      <c r="Q2578" s="101" t="n">
        <v>-10080.62</v>
      </c>
      <c r="R2578" s="101"/>
      <c r="S2578" s="101"/>
      <c r="T2578" s="101"/>
      <c r="U2578" s="101"/>
      <c r="V2578" s="101"/>
      <c r="W2578" s="101"/>
      <c r="X2578" s="101"/>
      <c r="Y2578" s="101"/>
      <c r="Z2578" s="101"/>
      <c r="AA2578" s="101"/>
    </row>
    <row r="2579" customFormat="false" ht="15.75" hidden="false" customHeight="true" outlineLevel="0" collapsed="false">
      <c r="A2579" s="101"/>
      <c r="B2579" s="101" t="n">
        <v>35</v>
      </c>
      <c r="C2579" s="101" t="n">
        <v>117</v>
      </c>
      <c r="D2579" s="101" t="n">
        <v>82</v>
      </c>
      <c r="E2579" s="101" t="n">
        <v>199</v>
      </c>
      <c r="F2579" s="101" t="s">
        <v>303</v>
      </c>
      <c r="G2579" s="101" t="str">
        <f aca="false">E2579&amp;""&amp;F2579</f>
        <v>199Pb</v>
      </c>
      <c r="H2579" s="101" t="n">
        <v>-25231.676</v>
      </c>
      <c r="I2579" s="101" t="n">
        <v>7252.9</v>
      </c>
      <c r="J2579" s="101" t="n">
        <v>5025.8</v>
      </c>
      <c r="K2579" s="101" t="n">
        <v>16625.6</v>
      </c>
      <c r="L2579" s="101" t="n">
        <v>9268.58</v>
      </c>
      <c r="M2579" s="101" t="n">
        <v>-4434.219</v>
      </c>
      <c r="N2579" s="101" t="n">
        <v>-10017.69</v>
      </c>
      <c r="O2579" s="101" t="n">
        <v>3343.03</v>
      </c>
      <c r="P2579" s="101" t="n">
        <v>-1565.8</v>
      </c>
      <c r="Q2579" s="101" t="n">
        <v>-13933.51</v>
      </c>
      <c r="R2579" s="101"/>
      <c r="S2579" s="101"/>
      <c r="T2579" s="101"/>
      <c r="U2579" s="101"/>
      <c r="V2579" s="101"/>
      <c r="W2579" s="101"/>
      <c r="X2579" s="101"/>
      <c r="Y2579" s="101"/>
      <c r="Z2579" s="101"/>
      <c r="AA2579" s="101"/>
    </row>
    <row r="2580" customFormat="false" ht="15.75" hidden="false" customHeight="true" outlineLevel="0" collapsed="false">
      <c r="A2580" s="101"/>
      <c r="B2580" s="101" t="n">
        <v>33</v>
      </c>
      <c r="C2580" s="101" t="n">
        <v>116</v>
      </c>
      <c r="D2580" s="101" t="n">
        <v>83</v>
      </c>
      <c r="E2580" s="101" t="n">
        <v>199</v>
      </c>
      <c r="F2580" s="101" t="s">
        <v>304</v>
      </c>
      <c r="G2580" s="101" t="str">
        <f aca="false">E2580&amp;""&amp;F2580</f>
        <v>199Bi</v>
      </c>
      <c r="H2580" s="101" t="n">
        <v>-20797.457</v>
      </c>
      <c r="I2580" s="101" t="n">
        <v>9499.29</v>
      </c>
      <c r="J2580" s="101" t="n">
        <v>2036.34</v>
      </c>
      <c r="K2580" s="101" t="n">
        <v>17253.06</v>
      </c>
      <c r="L2580" s="101" t="n">
        <v>7035.52</v>
      </c>
      <c r="M2580" s="101" t="n">
        <v>-5583.473</v>
      </c>
      <c r="N2580" s="101" t="n">
        <v>-11974.02</v>
      </c>
      <c r="O2580" s="101" t="n">
        <v>4932.72</v>
      </c>
      <c r="P2580" s="101" t="n">
        <v>-591.58</v>
      </c>
      <c r="Q2580" s="101" t="n">
        <v>-13395.85</v>
      </c>
      <c r="R2580" s="101"/>
      <c r="S2580" s="101"/>
      <c r="T2580" s="101"/>
      <c r="U2580" s="101"/>
      <c r="V2580" s="101"/>
      <c r="W2580" s="101"/>
      <c r="X2580" s="101"/>
      <c r="Y2580" s="101"/>
      <c r="Z2580" s="101"/>
      <c r="AA2580" s="101"/>
    </row>
    <row r="2581" customFormat="false" ht="15.75" hidden="false" customHeight="true" outlineLevel="0" collapsed="false">
      <c r="A2581" s="101"/>
      <c r="B2581" s="101" t="n">
        <v>31</v>
      </c>
      <c r="C2581" s="101" t="n">
        <v>115</v>
      </c>
      <c r="D2581" s="101" t="n">
        <v>84</v>
      </c>
      <c r="E2581" s="101" t="n">
        <v>199</v>
      </c>
      <c r="F2581" s="101" t="s">
        <v>305</v>
      </c>
      <c r="G2581" s="101" t="str">
        <f aca="false">E2581&amp;""&amp;F2581</f>
        <v>199Po</v>
      </c>
      <c r="H2581" s="101" t="n">
        <v>-15213.984</v>
      </c>
      <c r="I2581" s="101" t="n">
        <v>7812.38</v>
      </c>
      <c r="J2581" s="101" t="n">
        <v>3133.47</v>
      </c>
      <c r="K2581" s="101" t="n">
        <v>17998.55</v>
      </c>
      <c r="L2581" s="101" t="n">
        <v>5043.22</v>
      </c>
      <c r="M2581" s="101" t="n">
        <v>-6390.551</v>
      </c>
      <c r="N2581" s="101" t="n">
        <v>-13714.14</v>
      </c>
      <c r="O2581" s="101" t="n">
        <v>6074.22</v>
      </c>
      <c r="P2581" s="101" t="n">
        <v>3547.13</v>
      </c>
      <c r="Q2581" s="101" t="n">
        <v>-16564.01</v>
      </c>
      <c r="R2581" s="101"/>
      <c r="S2581" s="101"/>
      <c r="T2581" s="101"/>
      <c r="U2581" s="101"/>
      <c r="V2581" s="101"/>
      <c r="W2581" s="101"/>
      <c r="X2581" s="101"/>
      <c r="Y2581" s="101"/>
      <c r="Z2581" s="101"/>
      <c r="AA2581" s="101"/>
    </row>
    <row r="2582" customFormat="false" ht="15.75" hidden="false" customHeight="true" outlineLevel="0" collapsed="false">
      <c r="A2582" s="101"/>
      <c r="B2582" s="101" t="n">
        <v>29</v>
      </c>
      <c r="C2582" s="101" t="n">
        <v>114</v>
      </c>
      <c r="D2582" s="101" t="n">
        <v>85</v>
      </c>
      <c r="E2582" s="101" t="n">
        <v>199</v>
      </c>
      <c r="F2582" s="101" t="s">
        <v>306</v>
      </c>
      <c r="G2582" s="101" t="str">
        <f aca="false">E2582&amp;""&amp;F2582</f>
        <v>199At</v>
      </c>
      <c r="H2582" s="101" t="n">
        <v>-8823.433</v>
      </c>
      <c r="I2582" s="101" t="n">
        <v>10173.01</v>
      </c>
      <c r="J2582" s="101" t="n">
        <v>639.48</v>
      </c>
      <c r="K2582" s="101" t="n">
        <v>18621.84</v>
      </c>
      <c r="L2582" s="101" t="n">
        <v>3714.34</v>
      </c>
      <c r="M2582" s="101" t="n">
        <v>-7323.594</v>
      </c>
      <c r="N2582" s="101" t="n">
        <v>-15584.77</v>
      </c>
      <c r="O2582" s="101" t="n">
        <v>6777.2</v>
      </c>
      <c r="P2582" s="101" t="n">
        <v>3257.08</v>
      </c>
      <c r="Q2582" s="101" t="n">
        <v>-15664.39</v>
      </c>
      <c r="R2582" s="101"/>
      <c r="S2582" s="101"/>
      <c r="T2582" s="101"/>
      <c r="U2582" s="101"/>
      <c r="V2582" s="101"/>
      <c r="W2582" s="101"/>
      <c r="X2582" s="101"/>
      <c r="Y2582" s="101"/>
      <c r="Z2582" s="101"/>
      <c r="AA2582" s="101"/>
    </row>
    <row r="2583" customFormat="false" ht="15.75" hidden="false" customHeight="true" outlineLevel="0" collapsed="false">
      <c r="A2583" s="101"/>
      <c r="B2583" s="101" t="n">
        <v>27</v>
      </c>
      <c r="C2583" s="101" t="n">
        <v>113</v>
      </c>
      <c r="D2583" s="101" t="n">
        <v>86</v>
      </c>
      <c r="E2583" s="101" t="n">
        <v>199</v>
      </c>
      <c r="F2583" s="101" t="s">
        <v>307</v>
      </c>
      <c r="G2583" s="101" t="str">
        <f aca="false">E2583&amp;""&amp;F2583</f>
        <v>199Rn</v>
      </c>
      <c r="H2583" s="101" t="n">
        <v>-1499.839</v>
      </c>
      <c r="I2583" s="101" t="n">
        <v>8340.8</v>
      </c>
      <c r="J2583" s="101" t="n">
        <v>2067.01</v>
      </c>
      <c r="K2583" s="101" t="n">
        <v>19118.54</v>
      </c>
      <c r="L2583" s="101" t="n">
        <v>2719.71</v>
      </c>
      <c r="M2583" s="101" t="n">
        <v>-8261.176</v>
      </c>
      <c r="N2583" s="101"/>
      <c r="O2583" s="101" t="n">
        <v>7136.24</v>
      </c>
      <c r="P2583" s="101" t="n">
        <v>6684.11</v>
      </c>
      <c r="Q2583" s="101"/>
      <c r="R2583" s="101"/>
      <c r="S2583" s="101"/>
      <c r="T2583" s="101"/>
      <c r="U2583" s="101"/>
      <c r="V2583" s="101"/>
      <c r="W2583" s="101"/>
      <c r="X2583" s="101"/>
      <c r="Y2583" s="101"/>
      <c r="Z2583" s="101"/>
      <c r="AA2583" s="101"/>
    </row>
    <row r="2584" customFormat="false" ht="15.75" hidden="false" customHeight="true" outlineLevel="0" collapsed="false">
      <c r="A2584" s="101"/>
      <c r="B2584" s="101" t="n">
        <v>25</v>
      </c>
      <c r="C2584" s="101" t="n">
        <v>112</v>
      </c>
      <c r="D2584" s="101" t="n">
        <v>87</v>
      </c>
      <c r="E2584" s="101" t="n">
        <v>199</v>
      </c>
      <c r="F2584" s="101" t="s">
        <v>308</v>
      </c>
      <c r="G2584" s="101" t="str">
        <f aca="false">E2584&amp;""&amp;F2584</f>
        <v>199Fr</v>
      </c>
      <c r="H2584" s="101" t="n">
        <v>6761.337</v>
      </c>
      <c r="I2584" s="101"/>
      <c r="J2584" s="101" t="n">
        <v>-702.72</v>
      </c>
      <c r="K2584" s="101"/>
      <c r="L2584" s="101" t="n">
        <v>1472.37</v>
      </c>
      <c r="M2584" s="101"/>
      <c r="N2584" s="101"/>
      <c r="O2584" s="101" t="n">
        <v>7812.25</v>
      </c>
      <c r="P2584" s="101" t="n">
        <v>6194.01</v>
      </c>
      <c r="Q2584" s="101"/>
      <c r="R2584" s="101"/>
      <c r="S2584" s="101"/>
      <c r="T2584" s="101"/>
      <c r="U2584" s="101"/>
      <c r="V2584" s="101"/>
      <c r="W2584" s="101"/>
      <c r="X2584" s="101"/>
      <c r="Y2584" s="101"/>
      <c r="Z2584" s="101"/>
      <c r="AA2584" s="101"/>
    </row>
    <row r="2585" customFormat="false" ht="15.75" hidden="false" customHeight="true" outlineLevel="0" collapsed="false">
      <c r="A2585" s="101"/>
      <c r="B2585" s="101" t="n">
        <v>48</v>
      </c>
      <c r="C2585" s="101" t="n">
        <v>124</v>
      </c>
      <c r="D2585" s="101" t="n">
        <v>76</v>
      </c>
      <c r="E2585" s="101" t="n">
        <v>200</v>
      </c>
      <c r="F2585" s="101" t="s">
        <v>297</v>
      </c>
      <c r="G2585" s="101" t="str">
        <f aca="false">E2585&amp;""&amp;F2585</f>
        <v>200Os</v>
      </c>
      <c r="H2585" s="101" t="n">
        <v>-18779.01</v>
      </c>
      <c r="I2585" s="101" t="n">
        <v>6367.01</v>
      </c>
      <c r="J2585" s="101"/>
      <c r="K2585" s="101" t="n">
        <v>11085.01</v>
      </c>
      <c r="L2585" s="101"/>
      <c r="M2585" s="101" t="n">
        <v>2832.01</v>
      </c>
      <c r="N2585" s="101" t="n">
        <v>7822.01</v>
      </c>
      <c r="O2585" s="101"/>
      <c r="P2585" s="101"/>
      <c r="Q2585" s="101" t="n">
        <v>-2450.01</v>
      </c>
      <c r="R2585" s="101"/>
      <c r="S2585" s="101"/>
      <c r="T2585" s="101"/>
      <c r="U2585" s="101"/>
      <c r="V2585" s="101"/>
      <c r="W2585" s="101"/>
      <c r="X2585" s="101"/>
      <c r="Y2585" s="101"/>
      <c r="Z2585" s="101"/>
      <c r="AA2585" s="101"/>
    </row>
    <row r="2586" customFormat="false" ht="15.75" hidden="false" customHeight="true" outlineLevel="0" collapsed="false">
      <c r="A2586" s="101"/>
      <c r="B2586" s="101" t="n">
        <v>46</v>
      </c>
      <c r="C2586" s="101" t="n">
        <v>123</v>
      </c>
      <c r="D2586" s="101" t="n">
        <v>77</v>
      </c>
      <c r="E2586" s="101" t="n">
        <v>200</v>
      </c>
      <c r="F2586" s="101" t="s">
        <v>298</v>
      </c>
      <c r="G2586" s="101" t="str">
        <f aca="false">E2586&amp;""&amp;F2586</f>
        <v>200Ir</v>
      </c>
      <c r="H2586" s="101" t="n">
        <v>-21611.01</v>
      </c>
      <c r="I2586" s="101" t="n">
        <v>5282.01</v>
      </c>
      <c r="J2586" s="101" t="n">
        <v>8416.01</v>
      </c>
      <c r="K2586" s="101" t="n">
        <v>11932.01</v>
      </c>
      <c r="L2586" s="101" t="n">
        <v>19049.01</v>
      </c>
      <c r="M2586" s="101" t="n">
        <v>4990.01</v>
      </c>
      <c r="N2586" s="101" t="n">
        <v>5630.01</v>
      </c>
      <c r="O2586" s="101" t="n">
        <v>-1493.01</v>
      </c>
      <c r="P2586" s="101"/>
      <c r="Q2586" s="101" t="n">
        <v>-2292.01</v>
      </c>
      <c r="R2586" s="101"/>
      <c r="S2586" s="101"/>
      <c r="T2586" s="101"/>
      <c r="U2586" s="101"/>
      <c r="V2586" s="101"/>
      <c r="W2586" s="101"/>
      <c r="X2586" s="101"/>
      <c r="Y2586" s="101"/>
      <c r="Z2586" s="101"/>
      <c r="AA2586" s="101"/>
    </row>
    <row r="2587" customFormat="false" ht="15.75" hidden="false" customHeight="true" outlineLevel="0" collapsed="false">
      <c r="A2587" s="101"/>
      <c r="B2587" s="101" t="n">
        <v>44</v>
      </c>
      <c r="C2587" s="101" t="n">
        <v>122</v>
      </c>
      <c r="D2587" s="101" t="n">
        <v>78</v>
      </c>
      <c r="E2587" s="101" t="n">
        <v>200</v>
      </c>
      <c r="F2587" s="101" t="s">
        <v>299</v>
      </c>
      <c r="G2587" s="101" t="str">
        <f aca="false">E2587&amp;""&amp;F2587</f>
        <v>200Pt</v>
      </c>
      <c r="H2587" s="101" t="n">
        <v>-26600.853</v>
      </c>
      <c r="I2587" s="101" t="n">
        <v>7281.8</v>
      </c>
      <c r="J2587" s="101" t="n">
        <v>9489.62</v>
      </c>
      <c r="K2587" s="101" t="n">
        <v>12837.8</v>
      </c>
      <c r="L2587" s="101" t="n">
        <v>17342.01</v>
      </c>
      <c r="M2587" s="101" t="n">
        <v>639.332</v>
      </c>
      <c r="N2587" s="101" t="n">
        <v>2902.74</v>
      </c>
      <c r="O2587" s="101" t="n">
        <v>-746.97</v>
      </c>
      <c r="P2587" s="101" t="n">
        <v>-13406.01</v>
      </c>
      <c r="Q2587" s="101" t="n">
        <v>-5577.22</v>
      </c>
      <c r="R2587" s="101"/>
      <c r="S2587" s="101"/>
      <c r="T2587" s="101"/>
      <c r="U2587" s="101"/>
      <c r="V2587" s="101"/>
      <c r="W2587" s="101"/>
      <c r="X2587" s="101"/>
      <c r="Y2587" s="101"/>
      <c r="Z2587" s="101"/>
      <c r="AA2587" s="101"/>
    </row>
    <row r="2588" customFormat="false" ht="15.75" hidden="false" customHeight="true" outlineLevel="0" collapsed="false">
      <c r="A2588" s="101"/>
      <c r="B2588" s="101" t="n">
        <v>42</v>
      </c>
      <c r="C2588" s="101" t="n">
        <v>121</v>
      </c>
      <c r="D2588" s="101" t="n">
        <v>79</v>
      </c>
      <c r="E2588" s="101" t="n">
        <v>200</v>
      </c>
      <c r="F2588" s="101" t="s">
        <v>300</v>
      </c>
      <c r="G2588" s="101" t="str">
        <f aca="false">E2588&amp;""&amp;F2588</f>
        <v>200Au</v>
      </c>
      <c r="H2588" s="101" t="n">
        <v>-27240.185</v>
      </c>
      <c r="I2588" s="101" t="n">
        <v>6216.55</v>
      </c>
      <c r="J2588" s="101" t="n">
        <v>7138.78</v>
      </c>
      <c r="K2588" s="101" t="n">
        <v>13800.82</v>
      </c>
      <c r="L2588" s="101" t="n">
        <v>15997.01</v>
      </c>
      <c r="M2588" s="101" t="n">
        <v>2263.406</v>
      </c>
      <c r="N2588" s="101" t="n">
        <v>-192.63</v>
      </c>
      <c r="O2588" s="101" t="n">
        <v>-227.2</v>
      </c>
      <c r="P2588" s="101" t="n">
        <v>-10128.95</v>
      </c>
      <c r="Q2588" s="101" t="n">
        <v>-5765.11</v>
      </c>
      <c r="R2588" s="101"/>
      <c r="S2588" s="101"/>
      <c r="T2588" s="101"/>
      <c r="U2588" s="101"/>
      <c r="V2588" s="101"/>
      <c r="W2588" s="101"/>
      <c r="X2588" s="101"/>
      <c r="Y2588" s="101"/>
      <c r="Z2588" s="101"/>
      <c r="AA2588" s="101"/>
    </row>
    <row r="2589" customFormat="false" ht="15.75" hidden="false" customHeight="true" outlineLevel="0" collapsed="false">
      <c r="A2589" s="101"/>
      <c r="B2589" s="101" t="n">
        <v>40</v>
      </c>
      <c r="C2589" s="101" t="n">
        <v>120</v>
      </c>
      <c r="D2589" s="101" t="n">
        <v>80</v>
      </c>
      <c r="E2589" s="101" t="n">
        <v>200</v>
      </c>
      <c r="F2589" s="101" t="s">
        <v>301</v>
      </c>
      <c r="G2589" s="101" t="str">
        <f aca="false">E2589&amp;""&amp;F2589</f>
        <v>200Hg</v>
      </c>
      <c r="H2589" s="101" t="n">
        <v>-29503.591</v>
      </c>
      <c r="I2589" s="101" t="n">
        <v>8028.52</v>
      </c>
      <c r="J2589" s="101" t="n">
        <v>7697.61</v>
      </c>
      <c r="K2589" s="101" t="n">
        <v>14691.38</v>
      </c>
      <c r="L2589" s="101" t="n">
        <v>14175.84</v>
      </c>
      <c r="M2589" s="101" t="n">
        <v>-2456.04</v>
      </c>
      <c r="N2589" s="101" t="n">
        <v>-3253.06</v>
      </c>
      <c r="O2589" s="101" t="n">
        <v>718.41</v>
      </c>
      <c r="P2589" s="101" t="n">
        <v>-9402.19</v>
      </c>
      <c r="Q2589" s="101" t="n">
        <v>-9515.51</v>
      </c>
      <c r="R2589" s="101"/>
      <c r="S2589" s="101"/>
      <c r="T2589" s="101"/>
      <c r="U2589" s="101"/>
      <c r="V2589" s="101"/>
      <c r="W2589" s="101"/>
      <c r="X2589" s="101"/>
      <c r="Y2589" s="101"/>
      <c r="Z2589" s="101"/>
      <c r="AA2589" s="101"/>
    </row>
    <row r="2590" customFormat="false" ht="15.75" hidden="false" customHeight="true" outlineLevel="0" collapsed="false">
      <c r="A2590" s="101"/>
      <c r="B2590" s="101" t="n">
        <v>38</v>
      </c>
      <c r="C2590" s="101" t="n">
        <v>119</v>
      </c>
      <c r="D2590" s="101" t="n">
        <v>81</v>
      </c>
      <c r="E2590" s="101" t="n">
        <v>200</v>
      </c>
      <c r="F2590" s="101" t="s">
        <v>302</v>
      </c>
      <c r="G2590" s="101" t="str">
        <f aca="false">E2590&amp;""&amp;F2590</f>
        <v>200Tl</v>
      </c>
      <c r="H2590" s="101" t="n">
        <v>-27047.551</v>
      </c>
      <c r="I2590" s="101" t="n">
        <v>7059.47</v>
      </c>
      <c r="J2590" s="101" t="n">
        <v>4790.13</v>
      </c>
      <c r="K2590" s="101" t="n">
        <v>15695.34</v>
      </c>
      <c r="L2590" s="101" t="n">
        <v>12043.5</v>
      </c>
      <c r="M2590" s="101" t="n">
        <v>-797.019</v>
      </c>
      <c r="N2590" s="101" t="n">
        <v>-6676.88</v>
      </c>
      <c r="O2590" s="101" t="n">
        <v>1667.46</v>
      </c>
      <c r="P2590" s="101" t="n">
        <v>-5241.57</v>
      </c>
      <c r="Q2590" s="101" t="n">
        <v>-9887.19</v>
      </c>
      <c r="R2590" s="101"/>
      <c r="S2590" s="101"/>
      <c r="T2590" s="101"/>
      <c r="U2590" s="101"/>
      <c r="V2590" s="101"/>
      <c r="W2590" s="101"/>
      <c r="X2590" s="101"/>
      <c r="Y2590" s="101"/>
      <c r="Z2590" s="101"/>
      <c r="AA2590" s="101"/>
    </row>
    <row r="2591" customFormat="false" ht="15.75" hidden="false" customHeight="true" outlineLevel="0" collapsed="false">
      <c r="A2591" s="101"/>
      <c r="B2591" s="101" t="n">
        <v>36</v>
      </c>
      <c r="C2591" s="101" t="n">
        <v>118</v>
      </c>
      <c r="D2591" s="101" t="n">
        <v>82</v>
      </c>
      <c r="E2591" s="101" t="n">
        <v>200</v>
      </c>
      <c r="F2591" s="101" t="s">
        <v>303</v>
      </c>
      <c r="G2591" s="101" t="str">
        <f aca="false">E2591&amp;""&amp;F2591</f>
        <v>200Pb</v>
      </c>
      <c r="H2591" s="101" t="n">
        <v>-26250.532</v>
      </c>
      <c r="I2591" s="101" t="n">
        <v>9090.17</v>
      </c>
      <c r="J2591" s="101" t="n">
        <v>5480.11</v>
      </c>
      <c r="K2591" s="101" t="n">
        <v>16343.08</v>
      </c>
      <c r="L2591" s="101" t="n">
        <v>9873.63</v>
      </c>
      <c r="M2591" s="101" t="n">
        <v>-5879.857</v>
      </c>
      <c r="N2591" s="101" t="n">
        <v>-9296.21</v>
      </c>
      <c r="O2591" s="101" t="n">
        <v>3151.32</v>
      </c>
      <c r="P2591" s="101" t="n">
        <v>-3993.11</v>
      </c>
      <c r="Q2591" s="101" t="n">
        <v>-13524.39</v>
      </c>
      <c r="R2591" s="101"/>
      <c r="S2591" s="101"/>
      <c r="T2591" s="101"/>
      <c r="U2591" s="101"/>
      <c r="V2591" s="101"/>
      <c r="W2591" s="101"/>
      <c r="X2591" s="101"/>
      <c r="Y2591" s="101"/>
      <c r="Z2591" s="101"/>
      <c r="AA2591" s="101"/>
    </row>
    <row r="2592" customFormat="false" ht="15.75" hidden="false" customHeight="true" outlineLevel="0" collapsed="false">
      <c r="A2592" s="101"/>
      <c r="B2592" s="101" t="n">
        <v>34</v>
      </c>
      <c r="C2592" s="101" t="n">
        <v>117</v>
      </c>
      <c r="D2592" s="101" t="n">
        <v>83</v>
      </c>
      <c r="E2592" s="101" t="n">
        <v>200</v>
      </c>
      <c r="F2592" s="101" t="s">
        <v>304</v>
      </c>
      <c r="G2592" s="101" t="str">
        <f aca="false">E2592&amp;""&amp;F2592</f>
        <v>200Bi</v>
      </c>
      <c r="H2592" s="101" t="n">
        <v>-20370.675</v>
      </c>
      <c r="I2592" s="101" t="n">
        <v>7644.54</v>
      </c>
      <c r="J2592" s="101" t="n">
        <v>2427.97</v>
      </c>
      <c r="K2592" s="101" t="n">
        <v>17143.82</v>
      </c>
      <c r="L2592" s="101" t="n">
        <v>7453.77</v>
      </c>
      <c r="M2592" s="101" t="n">
        <v>-3416.357</v>
      </c>
      <c r="N2592" s="101" t="n">
        <v>-11382.7</v>
      </c>
      <c r="O2592" s="101" t="n">
        <v>4701</v>
      </c>
      <c r="P2592" s="101" t="n">
        <v>399.75</v>
      </c>
      <c r="Q2592" s="101" t="n">
        <v>-13228.01</v>
      </c>
      <c r="R2592" s="101"/>
      <c r="S2592" s="101"/>
      <c r="T2592" s="101"/>
      <c r="U2592" s="101"/>
      <c r="V2592" s="101"/>
      <c r="W2592" s="101"/>
      <c r="X2592" s="101"/>
      <c r="Y2592" s="101"/>
      <c r="Z2592" s="101"/>
      <c r="AA2592" s="101"/>
    </row>
    <row r="2593" customFormat="false" ht="15.75" hidden="false" customHeight="true" outlineLevel="0" collapsed="false">
      <c r="A2593" s="101"/>
      <c r="B2593" s="101" t="n">
        <v>32</v>
      </c>
      <c r="C2593" s="101" t="n">
        <v>116</v>
      </c>
      <c r="D2593" s="101" t="n">
        <v>84</v>
      </c>
      <c r="E2593" s="101" t="n">
        <v>200</v>
      </c>
      <c r="F2593" s="101" t="s">
        <v>305</v>
      </c>
      <c r="G2593" s="101" t="str">
        <f aca="false">E2593&amp;""&amp;F2593</f>
        <v>200Po</v>
      </c>
      <c r="H2593" s="101" t="n">
        <v>-16954.318</v>
      </c>
      <c r="I2593" s="101" t="n">
        <v>9811.65</v>
      </c>
      <c r="J2593" s="101" t="n">
        <v>3445.83</v>
      </c>
      <c r="K2593" s="101" t="n">
        <v>17624.03</v>
      </c>
      <c r="L2593" s="101" t="n">
        <v>5482.17</v>
      </c>
      <c r="M2593" s="101" t="n">
        <v>-7966.347</v>
      </c>
      <c r="N2593" s="101" t="n">
        <v>-12939.98</v>
      </c>
      <c r="O2593" s="101" t="n">
        <v>5981.41</v>
      </c>
      <c r="P2593" s="101" t="n">
        <v>988.39</v>
      </c>
      <c r="Q2593" s="101" t="n">
        <v>-16202.2</v>
      </c>
      <c r="R2593" s="101"/>
      <c r="S2593" s="101"/>
      <c r="T2593" s="101"/>
      <c r="U2593" s="101"/>
      <c r="V2593" s="101"/>
      <c r="W2593" s="101"/>
      <c r="X2593" s="101"/>
      <c r="Y2593" s="101"/>
      <c r="Z2593" s="101"/>
      <c r="AA2593" s="101"/>
    </row>
    <row r="2594" customFormat="false" ht="15.75" hidden="false" customHeight="true" outlineLevel="0" collapsed="false">
      <c r="A2594" s="101"/>
      <c r="B2594" s="101" t="n">
        <v>30</v>
      </c>
      <c r="C2594" s="101" t="n">
        <v>115</v>
      </c>
      <c r="D2594" s="101" t="n">
        <v>85</v>
      </c>
      <c r="E2594" s="101" t="n">
        <v>200</v>
      </c>
      <c r="F2594" s="101" t="s">
        <v>306</v>
      </c>
      <c r="G2594" s="101" t="str">
        <f aca="false">E2594&amp;""&amp;F2594</f>
        <v>200At</v>
      </c>
      <c r="H2594" s="101" t="n">
        <v>-8987.971</v>
      </c>
      <c r="I2594" s="101" t="n">
        <v>8235.85</v>
      </c>
      <c r="J2594" s="101" t="n">
        <v>1062.96</v>
      </c>
      <c r="K2594" s="101" t="n">
        <v>18409.01</v>
      </c>
      <c r="L2594" s="101" t="n">
        <v>4196.43</v>
      </c>
      <c r="M2594" s="101" t="n">
        <v>-4973.633</v>
      </c>
      <c r="N2594" s="101" t="n">
        <v>-15122.79</v>
      </c>
      <c r="O2594" s="101" t="n">
        <v>6596.14</v>
      </c>
      <c r="P2594" s="101" t="n">
        <v>4520.51</v>
      </c>
      <c r="Q2594" s="101" t="n">
        <v>-15559.45</v>
      </c>
      <c r="R2594" s="101"/>
      <c r="S2594" s="101"/>
      <c r="T2594" s="101"/>
      <c r="U2594" s="101"/>
      <c r="V2594" s="101"/>
      <c r="W2594" s="101"/>
      <c r="X2594" s="101"/>
      <c r="Y2594" s="101"/>
      <c r="Z2594" s="101"/>
      <c r="AA2594" s="101"/>
    </row>
    <row r="2595" customFormat="false" ht="15.75" hidden="false" customHeight="true" outlineLevel="0" collapsed="false">
      <c r="A2595" s="101"/>
      <c r="B2595" s="101" t="n">
        <v>28</v>
      </c>
      <c r="C2595" s="101" t="n">
        <v>114</v>
      </c>
      <c r="D2595" s="101" t="n">
        <v>86</v>
      </c>
      <c r="E2595" s="101" t="n">
        <v>200</v>
      </c>
      <c r="F2595" s="101" t="s">
        <v>307</v>
      </c>
      <c r="G2595" s="101" t="str">
        <f aca="false">E2595&amp;""&amp;F2595</f>
        <v>200Rn</v>
      </c>
      <c r="H2595" s="101" t="n">
        <v>-4014.338</v>
      </c>
      <c r="I2595" s="101" t="n">
        <v>10585.82</v>
      </c>
      <c r="J2595" s="101" t="n">
        <v>2479.87</v>
      </c>
      <c r="K2595" s="101" t="n">
        <v>18926.61</v>
      </c>
      <c r="L2595" s="101" t="n">
        <v>3119.36</v>
      </c>
      <c r="M2595" s="101" t="n">
        <v>-10149.16</v>
      </c>
      <c r="N2595" s="101"/>
      <c r="O2595" s="101" t="n">
        <v>7043.28</v>
      </c>
      <c r="P2595" s="101" t="n">
        <v>3910.68</v>
      </c>
      <c r="Q2595" s="101" t="n">
        <v>-18846.99</v>
      </c>
      <c r="R2595" s="101"/>
      <c r="S2595" s="101"/>
      <c r="T2595" s="101"/>
      <c r="U2595" s="101"/>
      <c r="V2595" s="101"/>
      <c r="W2595" s="101"/>
      <c r="X2595" s="101"/>
      <c r="Y2595" s="101"/>
      <c r="Z2595" s="101"/>
      <c r="AA2595" s="101"/>
    </row>
    <row r="2596" customFormat="false" ht="15.75" hidden="false" customHeight="true" outlineLevel="0" collapsed="false">
      <c r="A2596" s="101"/>
      <c r="B2596" s="101" t="n">
        <v>26</v>
      </c>
      <c r="C2596" s="101" t="n">
        <v>113</v>
      </c>
      <c r="D2596" s="101" t="n">
        <v>87</v>
      </c>
      <c r="E2596" s="101" t="n">
        <v>200</v>
      </c>
      <c r="F2596" s="101" t="s">
        <v>308</v>
      </c>
      <c r="G2596" s="101" t="str">
        <f aca="false">E2596&amp;""&amp;F2596</f>
        <v>200Fr</v>
      </c>
      <c r="H2596" s="101" t="n">
        <v>6134.822</v>
      </c>
      <c r="I2596" s="101" t="n">
        <v>8697.83</v>
      </c>
      <c r="J2596" s="101" t="n">
        <v>-345.69</v>
      </c>
      <c r="K2596" s="101"/>
      <c r="L2596" s="101" t="n">
        <v>1722.01</v>
      </c>
      <c r="M2596" s="101"/>
      <c r="N2596" s="101"/>
      <c r="O2596" s="101" t="n">
        <v>7622.54</v>
      </c>
      <c r="P2596" s="101" t="n">
        <v>7669.29</v>
      </c>
      <c r="Q2596" s="101"/>
      <c r="R2596" s="101"/>
      <c r="S2596" s="101"/>
      <c r="T2596" s="101"/>
      <c r="U2596" s="101"/>
      <c r="V2596" s="101"/>
      <c r="W2596" s="101"/>
      <c r="X2596" s="101"/>
      <c r="Y2596" s="101"/>
      <c r="Z2596" s="101"/>
      <c r="AA2596" s="101"/>
    </row>
    <row r="2597" customFormat="false" ht="15.75" hidden="false" customHeight="true" outlineLevel="0" collapsed="false">
      <c r="A2597" s="101"/>
      <c r="B2597" s="101" t="n">
        <v>49</v>
      </c>
      <c r="C2597" s="101" t="n">
        <v>125</v>
      </c>
      <c r="D2597" s="101" t="n">
        <v>76</v>
      </c>
      <c r="E2597" s="101" t="n">
        <v>201</v>
      </c>
      <c r="F2597" s="101" t="s">
        <v>297</v>
      </c>
      <c r="G2597" s="101" t="str">
        <f aca="false">E2597&amp;""&amp;F2597</f>
        <v>201Os</v>
      </c>
      <c r="H2597" s="101" t="n">
        <v>-15239.01</v>
      </c>
      <c r="I2597" s="101" t="n">
        <v>4532.01</v>
      </c>
      <c r="J2597" s="101"/>
      <c r="K2597" s="101" t="n">
        <v>10898.01</v>
      </c>
      <c r="L2597" s="101"/>
      <c r="M2597" s="101" t="n">
        <v>4657.01</v>
      </c>
      <c r="N2597" s="101" t="n">
        <v>8502.01</v>
      </c>
      <c r="O2597" s="101"/>
      <c r="P2597" s="101"/>
      <c r="Q2597" s="101" t="n">
        <v>-1700.01</v>
      </c>
      <c r="R2597" s="101"/>
      <c r="S2597" s="101"/>
      <c r="T2597" s="101"/>
      <c r="U2597" s="101"/>
      <c r="V2597" s="101"/>
      <c r="W2597" s="101"/>
      <c r="X2597" s="101"/>
      <c r="Y2597" s="101"/>
      <c r="Z2597" s="101"/>
      <c r="AA2597" s="101"/>
    </row>
    <row r="2598" customFormat="false" ht="15.75" hidden="false" customHeight="true" outlineLevel="0" collapsed="false">
      <c r="A2598" s="101"/>
      <c r="B2598" s="101" t="n">
        <v>47</v>
      </c>
      <c r="C2598" s="101" t="n">
        <v>124</v>
      </c>
      <c r="D2598" s="101" t="n">
        <v>77</v>
      </c>
      <c r="E2598" s="101" t="n">
        <v>201</v>
      </c>
      <c r="F2598" s="101" t="s">
        <v>298</v>
      </c>
      <c r="G2598" s="101" t="str">
        <f aca="false">E2598&amp;""&amp;F2598</f>
        <v>201Ir</v>
      </c>
      <c r="H2598" s="101" t="n">
        <v>-19897.01</v>
      </c>
      <c r="I2598" s="101" t="n">
        <v>6357.01</v>
      </c>
      <c r="J2598" s="101" t="n">
        <v>8407.01</v>
      </c>
      <c r="K2598" s="101" t="n">
        <v>11639.01</v>
      </c>
      <c r="L2598" s="101"/>
      <c r="M2598" s="101" t="n">
        <v>3844.01</v>
      </c>
      <c r="N2598" s="101" t="n">
        <v>6504.01</v>
      </c>
      <c r="O2598" s="101" t="n">
        <v>-1819.01</v>
      </c>
      <c r="P2598" s="101"/>
      <c r="Q2598" s="101" t="n">
        <v>-1367.01</v>
      </c>
      <c r="R2598" s="101"/>
      <c r="S2598" s="101"/>
      <c r="T2598" s="101"/>
      <c r="U2598" s="101"/>
      <c r="V2598" s="101"/>
      <c r="W2598" s="101"/>
      <c r="X2598" s="101"/>
      <c r="Y2598" s="101"/>
      <c r="Z2598" s="101"/>
      <c r="AA2598" s="101"/>
    </row>
    <row r="2599" customFormat="false" ht="15.75" hidden="false" customHeight="true" outlineLevel="0" collapsed="false">
      <c r="A2599" s="101"/>
      <c r="B2599" s="101" t="n">
        <v>45</v>
      </c>
      <c r="C2599" s="101" t="n">
        <v>123</v>
      </c>
      <c r="D2599" s="101" t="n">
        <v>78</v>
      </c>
      <c r="E2599" s="101" t="n">
        <v>201</v>
      </c>
      <c r="F2599" s="101" t="s">
        <v>299</v>
      </c>
      <c r="G2599" s="101" t="str">
        <f aca="false">E2599&amp;""&amp;F2599</f>
        <v>201Pt</v>
      </c>
      <c r="H2599" s="101" t="n">
        <v>-23740.883</v>
      </c>
      <c r="I2599" s="101" t="n">
        <v>5211.35</v>
      </c>
      <c r="J2599" s="101" t="n">
        <v>9419.01</v>
      </c>
      <c r="K2599" s="101" t="n">
        <v>12493.15</v>
      </c>
      <c r="L2599" s="101" t="n">
        <v>17835.01</v>
      </c>
      <c r="M2599" s="101" t="n">
        <v>2660</v>
      </c>
      <c r="N2599" s="101" t="n">
        <v>3921.84</v>
      </c>
      <c r="O2599" s="101" t="n">
        <v>-857.01</v>
      </c>
      <c r="P2599" s="101" t="n">
        <v>-12251.01</v>
      </c>
      <c r="Q2599" s="101" t="n">
        <v>-4572.02</v>
      </c>
      <c r="R2599" s="101"/>
      <c r="S2599" s="101"/>
      <c r="T2599" s="101"/>
      <c r="U2599" s="101"/>
      <c r="V2599" s="101"/>
      <c r="W2599" s="101"/>
      <c r="X2599" s="101"/>
      <c r="Y2599" s="101"/>
      <c r="Z2599" s="101"/>
      <c r="AA2599" s="101"/>
    </row>
    <row r="2600" customFormat="false" ht="15.75" hidden="false" customHeight="true" outlineLevel="0" collapsed="false">
      <c r="A2600" s="101"/>
      <c r="B2600" s="101" t="n">
        <v>43</v>
      </c>
      <c r="C2600" s="101" t="n">
        <v>122</v>
      </c>
      <c r="D2600" s="101" t="n">
        <v>79</v>
      </c>
      <c r="E2600" s="101" t="n">
        <v>201</v>
      </c>
      <c r="F2600" s="101" t="s">
        <v>300</v>
      </c>
      <c r="G2600" s="101" t="str">
        <f aca="false">E2600&amp;""&amp;F2600</f>
        <v>201Au</v>
      </c>
      <c r="H2600" s="101" t="n">
        <v>-26400.883</v>
      </c>
      <c r="I2600" s="101" t="n">
        <v>7232.02</v>
      </c>
      <c r="J2600" s="101" t="n">
        <v>7089</v>
      </c>
      <c r="K2600" s="101" t="n">
        <v>13448.57</v>
      </c>
      <c r="L2600" s="101" t="n">
        <v>16578.62</v>
      </c>
      <c r="M2600" s="101" t="n">
        <v>1261.844</v>
      </c>
      <c r="N2600" s="101" t="n">
        <v>778.05</v>
      </c>
      <c r="O2600" s="101" t="n">
        <v>-560</v>
      </c>
      <c r="P2600" s="101" t="n">
        <v>-12079.01</v>
      </c>
      <c r="Q2600" s="101" t="n">
        <v>-4968.61</v>
      </c>
      <c r="R2600" s="101"/>
      <c r="S2600" s="101"/>
      <c r="T2600" s="101"/>
      <c r="U2600" s="101"/>
      <c r="V2600" s="101"/>
      <c r="W2600" s="101"/>
      <c r="X2600" s="101"/>
      <c r="Y2600" s="101"/>
      <c r="Z2600" s="101"/>
      <c r="AA2600" s="101"/>
    </row>
    <row r="2601" customFormat="false" ht="15.75" hidden="false" customHeight="true" outlineLevel="0" collapsed="false">
      <c r="A2601" s="101"/>
      <c r="B2601" s="101" t="n">
        <v>41</v>
      </c>
      <c r="C2601" s="101" t="n">
        <v>121</v>
      </c>
      <c r="D2601" s="101" t="n">
        <v>80</v>
      </c>
      <c r="E2601" s="101" t="n">
        <v>201</v>
      </c>
      <c r="F2601" s="101" t="s">
        <v>301</v>
      </c>
      <c r="G2601" s="101" t="str">
        <f aca="false">E2601&amp;""&amp;F2601</f>
        <v>201Hg</v>
      </c>
      <c r="H2601" s="101" t="n">
        <v>-27662.727</v>
      </c>
      <c r="I2601" s="101" t="n">
        <v>6230.45</v>
      </c>
      <c r="J2601" s="101" t="n">
        <v>7711.51</v>
      </c>
      <c r="K2601" s="101" t="n">
        <v>14258.97</v>
      </c>
      <c r="L2601" s="101" t="n">
        <v>14850.3</v>
      </c>
      <c r="M2601" s="101" t="n">
        <v>-483.793</v>
      </c>
      <c r="N2601" s="101" t="n">
        <v>-2403.33</v>
      </c>
      <c r="O2601" s="101" t="n">
        <v>334.31</v>
      </c>
      <c r="P2601" s="101" t="n">
        <v>-8350.84</v>
      </c>
      <c r="Q2601" s="101" t="n">
        <v>-8686.49</v>
      </c>
      <c r="R2601" s="101"/>
      <c r="S2601" s="101"/>
      <c r="T2601" s="101"/>
      <c r="U2601" s="101"/>
      <c r="V2601" s="101"/>
      <c r="W2601" s="101"/>
      <c r="X2601" s="101"/>
      <c r="Y2601" s="101"/>
      <c r="Z2601" s="101"/>
      <c r="AA2601" s="101"/>
    </row>
    <row r="2602" customFormat="false" ht="15.75" hidden="false" customHeight="true" outlineLevel="0" collapsed="false">
      <c r="A2602" s="101"/>
      <c r="B2602" s="101" t="n">
        <v>39</v>
      </c>
      <c r="C2602" s="101" t="n">
        <v>120</v>
      </c>
      <c r="D2602" s="101" t="n">
        <v>81</v>
      </c>
      <c r="E2602" s="101" t="n">
        <v>201</v>
      </c>
      <c r="F2602" s="101" t="s">
        <v>302</v>
      </c>
      <c r="G2602" s="101" t="str">
        <f aca="false">E2602&amp;""&amp;F2602</f>
        <v>201Tl</v>
      </c>
      <c r="H2602" s="101" t="n">
        <v>-27178.934</v>
      </c>
      <c r="I2602" s="101" t="n">
        <v>8202.7</v>
      </c>
      <c r="J2602" s="101" t="n">
        <v>4964.31</v>
      </c>
      <c r="K2602" s="101" t="n">
        <v>15262.17</v>
      </c>
      <c r="L2602" s="101" t="n">
        <v>12661.92</v>
      </c>
      <c r="M2602" s="101" t="n">
        <v>-1919.535</v>
      </c>
      <c r="N2602" s="101" t="n">
        <v>-5764.27</v>
      </c>
      <c r="O2602" s="101" t="n">
        <v>1537.13</v>
      </c>
      <c r="P2602" s="101" t="n">
        <v>-7227.72</v>
      </c>
      <c r="Q2602" s="101" t="n">
        <v>-8999.72</v>
      </c>
      <c r="R2602" s="101"/>
      <c r="S2602" s="101"/>
      <c r="T2602" s="101"/>
      <c r="U2602" s="101"/>
      <c r="V2602" s="101"/>
      <c r="W2602" s="101"/>
      <c r="X2602" s="101"/>
      <c r="Y2602" s="101"/>
      <c r="Z2602" s="101"/>
      <c r="AA2602" s="101"/>
    </row>
    <row r="2603" customFormat="false" ht="15.75" hidden="false" customHeight="true" outlineLevel="0" collapsed="false">
      <c r="A2603" s="101"/>
      <c r="B2603" s="101" t="n">
        <v>37</v>
      </c>
      <c r="C2603" s="101" t="n">
        <v>119</v>
      </c>
      <c r="D2603" s="101" t="n">
        <v>82</v>
      </c>
      <c r="E2603" s="101" t="n">
        <v>201</v>
      </c>
      <c r="F2603" s="101" t="s">
        <v>303</v>
      </c>
      <c r="G2603" s="101" t="str">
        <f aca="false">E2603&amp;""&amp;F2603</f>
        <v>201Pb</v>
      </c>
      <c r="H2603" s="101" t="n">
        <v>-25259.399</v>
      </c>
      <c r="I2603" s="101" t="n">
        <v>7080.18</v>
      </c>
      <c r="J2603" s="101" t="n">
        <v>5500.82</v>
      </c>
      <c r="K2603" s="101" t="n">
        <v>16170.36</v>
      </c>
      <c r="L2603" s="101" t="n">
        <v>10290.95</v>
      </c>
      <c r="M2603" s="101" t="n">
        <v>-3844.74</v>
      </c>
      <c r="N2603" s="101" t="n">
        <v>-8734.52</v>
      </c>
      <c r="O2603" s="101" t="n">
        <v>2856.72</v>
      </c>
      <c r="P2603" s="101" t="n">
        <v>-3044.78</v>
      </c>
      <c r="Q2603" s="101" t="n">
        <v>-12960.04</v>
      </c>
      <c r="R2603" s="101"/>
      <c r="S2603" s="101"/>
      <c r="T2603" s="101"/>
      <c r="U2603" s="101"/>
      <c r="V2603" s="101"/>
      <c r="W2603" s="101"/>
      <c r="X2603" s="101"/>
      <c r="Y2603" s="101"/>
      <c r="Z2603" s="101"/>
      <c r="AA2603" s="101"/>
    </row>
    <row r="2604" customFormat="false" ht="15.75" hidden="false" customHeight="true" outlineLevel="0" collapsed="false">
      <c r="A2604" s="101"/>
      <c r="B2604" s="101" t="n">
        <v>35</v>
      </c>
      <c r="C2604" s="101" t="n">
        <v>118</v>
      </c>
      <c r="D2604" s="101" t="n">
        <v>83</v>
      </c>
      <c r="E2604" s="101" t="n">
        <v>201</v>
      </c>
      <c r="F2604" s="101" t="s">
        <v>304</v>
      </c>
      <c r="G2604" s="101" t="str">
        <f aca="false">E2604&amp;""&amp;F2604</f>
        <v>201Bi</v>
      </c>
      <c r="H2604" s="101" t="n">
        <v>-21414.66</v>
      </c>
      <c r="I2604" s="101" t="n">
        <v>9115.3</v>
      </c>
      <c r="J2604" s="101" t="n">
        <v>2453.1</v>
      </c>
      <c r="K2604" s="101" t="n">
        <v>16759.84</v>
      </c>
      <c r="L2604" s="101" t="n">
        <v>7933.21</v>
      </c>
      <c r="M2604" s="101" t="n">
        <v>-4889.775</v>
      </c>
      <c r="N2604" s="101" t="n">
        <v>-10625.3</v>
      </c>
      <c r="O2604" s="101" t="n">
        <v>4500.3</v>
      </c>
      <c r="P2604" s="101" t="n">
        <v>-1656.08</v>
      </c>
      <c r="Q2604" s="101" t="n">
        <v>-12531.66</v>
      </c>
      <c r="R2604" s="101"/>
      <c r="S2604" s="101"/>
      <c r="T2604" s="101"/>
      <c r="U2604" s="101"/>
      <c r="V2604" s="101"/>
      <c r="W2604" s="101"/>
      <c r="X2604" s="101"/>
      <c r="Y2604" s="101"/>
      <c r="Z2604" s="101"/>
      <c r="AA2604" s="101"/>
    </row>
    <row r="2605" customFormat="false" ht="15.75" hidden="false" customHeight="true" outlineLevel="0" collapsed="false">
      <c r="A2605" s="101"/>
      <c r="B2605" s="101" t="n">
        <v>33</v>
      </c>
      <c r="C2605" s="101" t="n">
        <v>117</v>
      </c>
      <c r="D2605" s="101" t="n">
        <v>84</v>
      </c>
      <c r="E2605" s="101" t="n">
        <v>201</v>
      </c>
      <c r="F2605" s="101" t="s">
        <v>305</v>
      </c>
      <c r="G2605" s="101" t="str">
        <f aca="false">E2605&amp;""&amp;F2605</f>
        <v>201Po</v>
      </c>
      <c r="H2605" s="101" t="n">
        <v>-16524.884</v>
      </c>
      <c r="I2605" s="101" t="n">
        <v>7641.88</v>
      </c>
      <c r="J2605" s="101" t="n">
        <v>3443.18</v>
      </c>
      <c r="K2605" s="101" t="n">
        <v>17453.53</v>
      </c>
      <c r="L2605" s="101" t="n">
        <v>5871.15</v>
      </c>
      <c r="M2605" s="101" t="n">
        <v>-5735.526</v>
      </c>
      <c r="N2605" s="101" t="n">
        <v>-12452.4</v>
      </c>
      <c r="O2605" s="101" t="n">
        <v>5798.91</v>
      </c>
      <c r="P2605" s="101" t="n">
        <v>2436.68</v>
      </c>
      <c r="Q2605" s="101" t="n">
        <v>-15608.23</v>
      </c>
      <c r="R2605" s="101"/>
      <c r="S2605" s="101"/>
      <c r="T2605" s="101"/>
      <c r="U2605" s="101"/>
      <c r="V2605" s="101"/>
      <c r="W2605" s="101"/>
      <c r="X2605" s="101"/>
      <c r="Y2605" s="101"/>
      <c r="Z2605" s="101"/>
      <c r="AA2605" s="101"/>
    </row>
    <row r="2606" customFormat="false" ht="15.75" hidden="false" customHeight="true" outlineLevel="0" collapsed="false">
      <c r="A2606" s="101"/>
      <c r="B2606" s="101" t="n">
        <v>31</v>
      </c>
      <c r="C2606" s="101" t="n">
        <v>116</v>
      </c>
      <c r="D2606" s="101" t="n">
        <v>85</v>
      </c>
      <c r="E2606" s="101" t="n">
        <v>201</v>
      </c>
      <c r="F2606" s="101" t="s">
        <v>306</v>
      </c>
      <c r="G2606" s="101" t="str">
        <f aca="false">E2606&amp;""&amp;F2606</f>
        <v>201At</v>
      </c>
      <c r="H2606" s="101" t="n">
        <v>-10789.358</v>
      </c>
      <c r="I2606" s="101" t="n">
        <v>9872.7</v>
      </c>
      <c r="J2606" s="101" t="n">
        <v>1124.01</v>
      </c>
      <c r="K2606" s="101" t="n">
        <v>18108.56</v>
      </c>
      <c r="L2606" s="101" t="n">
        <v>4569.84</v>
      </c>
      <c r="M2606" s="101" t="n">
        <v>-6716.876</v>
      </c>
      <c r="N2606" s="101" t="n">
        <v>-14391.07</v>
      </c>
      <c r="O2606" s="101" t="n">
        <v>6472.76</v>
      </c>
      <c r="P2606" s="101" t="n">
        <v>2292.35</v>
      </c>
      <c r="Q2606" s="101" t="n">
        <v>-14846.34</v>
      </c>
      <c r="R2606" s="101"/>
      <c r="S2606" s="101"/>
      <c r="T2606" s="101"/>
      <c r="U2606" s="101"/>
      <c r="V2606" s="101"/>
      <c r="W2606" s="101"/>
      <c r="X2606" s="101"/>
      <c r="Y2606" s="101"/>
      <c r="Z2606" s="101"/>
      <c r="AA2606" s="101"/>
    </row>
    <row r="2607" customFormat="false" ht="15.75" hidden="false" customHeight="true" outlineLevel="0" collapsed="false">
      <c r="A2607" s="101"/>
      <c r="B2607" s="101" t="n">
        <v>29</v>
      </c>
      <c r="C2607" s="101" t="n">
        <v>115</v>
      </c>
      <c r="D2607" s="101" t="n">
        <v>86</v>
      </c>
      <c r="E2607" s="101" t="n">
        <v>201</v>
      </c>
      <c r="F2607" s="101" t="s">
        <v>307</v>
      </c>
      <c r="G2607" s="101" t="str">
        <f aca="false">E2607&amp;""&amp;F2607</f>
        <v>201Rn</v>
      </c>
      <c r="H2607" s="101" t="n">
        <v>-4072.482</v>
      </c>
      <c r="I2607" s="101" t="n">
        <v>8129.46</v>
      </c>
      <c r="J2607" s="101" t="n">
        <v>2373.48</v>
      </c>
      <c r="K2607" s="101" t="n">
        <v>18715.28</v>
      </c>
      <c r="L2607" s="101" t="n">
        <v>3436.44</v>
      </c>
      <c r="M2607" s="101" t="n">
        <v>-7674.191</v>
      </c>
      <c r="N2607" s="101" t="n">
        <v>-15913.01</v>
      </c>
      <c r="O2607" s="101" t="n">
        <v>6860.67</v>
      </c>
      <c r="P2607" s="101" t="n">
        <v>5592.86</v>
      </c>
      <c r="Q2607" s="101" t="n">
        <v>-18278.62</v>
      </c>
      <c r="R2607" s="101"/>
      <c r="S2607" s="101"/>
      <c r="T2607" s="101"/>
      <c r="U2607" s="101"/>
      <c r="V2607" s="101"/>
      <c r="W2607" s="101"/>
      <c r="X2607" s="101"/>
      <c r="Y2607" s="101"/>
      <c r="Z2607" s="101"/>
      <c r="AA2607" s="101"/>
    </row>
    <row r="2608" customFormat="false" ht="15.75" hidden="false" customHeight="true" outlineLevel="0" collapsed="false">
      <c r="A2608" s="101"/>
      <c r="B2608" s="101" t="n">
        <v>27</v>
      </c>
      <c r="C2608" s="101" t="n">
        <v>114</v>
      </c>
      <c r="D2608" s="101" t="n">
        <v>87</v>
      </c>
      <c r="E2608" s="101" t="n">
        <v>201</v>
      </c>
      <c r="F2608" s="101" t="s">
        <v>308</v>
      </c>
      <c r="G2608" s="101" t="str">
        <f aca="false">E2608&amp;""&amp;F2608</f>
        <v>201Fr</v>
      </c>
      <c r="H2608" s="101" t="n">
        <v>3601.709</v>
      </c>
      <c r="I2608" s="101" t="n">
        <v>10604.43</v>
      </c>
      <c r="J2608" s="101" t="n">
        <v>-327.08</v>
      </c>
      <c r="K2608" s="101" t="n">
        <v>19302.26</v>
      </c>
      <c r="L2608" s="101" t="n">
        <v>2152.8</v>
      </c>
      <c r="M2608" s="101" t="n">
        <v>-8239.01</v>
      </c>
      <c r="N2608" s="101"/>
      <c r="O2608" s="101" t="n">
        <v>7521.02</v>
      </c>
      <c r="P2608" s="101" t="n">
        <v>5300.71</v>
      </c>
      <c r="Q2608" s="101"/>
      <c r="R2608" s="101"/>
      <c r="S2608" s="101"/>
      <c r="T2608" s="101"/>
      <c r="U2608" s="101"/>
      <c r="V2608" s="101"/>
      <c r="W2608" s="101"/>
      <c r="X2608" s="101"/>
      <c r="Y2608" s="101"/>
      <c r="Z2608" s="101"/>
      <c r="AA2608" s="101"/>
    </row>
    <row r="2609" customFormat="false" ht="15.75" hidden="false" customHeight="true" outlineLevel="0" collapsed="false">
      <c r="A2609" s="101"/>
      <c r="B2609" s="101" t="n">
        <v>25</v>
      </c>
      <c r="C2609" s="101" t="n">
        <v>113</v>
      </c>
      <c r="D2609" s="101" t="n">
        <v>88</v>
      </c>
      <c r="E2609" s="101" t="n">
        <v>201</v>
      </c>
      <c r="F2609" s="101" t="s">
        <v>309</v>
      </c>
      <c r="G2609" s="101" t="str">
        <f aca="false">E2609&amp;""&amp;F2609</f>
        <v>201Ra</v>
      </c>
      <c r="H2609" s="101" t="n">
        <v>11841.01</v>
      </c>
      <c r="I2609" s="101"/>
      <c r="J2609" s="101" t="n">
        <v>1583.01</v>
      </c>
      <c r="K2609" s="101"/>
      <c r="L2609" s="101" t="n">
        <v>1237.01</v>
      </c>
      <c r="M2609" s="101"/>
      <c r="N2609" s="101"/>
      <c r="O2609" s="101" t="n">
        <v>7940.01</v>
      </c>
      <c r="P2609" s="101" t="n">
        <v>8566.01</v>
      </c>
      <c r="Q2609" s="101"/>
      <c r="R2609" s="101"/>
      <c r="S2609" s="101"/>
      <c r="T2609" s="101"/>
      <c r="U2609" s="101"/>
      <c r="V2609" s="101"/>
      <c r="W2609" s="101"/>
      <c r="X2609" s="101"/>
      <c r="Y2609" s="101"/>
      <c r="Z2609" s="101"/>
      <c r="AA2609" s="101"/>
    </row>
    <row r="2610" customFormat="false" ht="15.75" hidden="false" customHeight="true" outlineLevel="0" collapsed="false">
      <c r="A2610" s="101"/>
      <c r="B2610" s="101" t="n">
        <v>50</v>
      </c>
      <c r="C2610" s="101" t="n">
        <v>126</v>
      </c>
      <c r="D2610" s="101" t="n">
        <v>76</v>
      </c>
      <c r="E2610" s="101" t="n">
        <v>202</v>
      </c>
      <c r="F2610" s="101" t="s">
        <v>297</v>
      </c>
      <c r="G2610" s="101" t="str">
        <f aca="false">E2610&amp;""&amp;F2610</f>
        <v>202Os</v>
      </c>
      <c r="H2610" s="101" t="n">
        <v>-13087.01</v>
      </c>
      <c r="I2610" s="101" t="n">
        <v>5920.01</v>
      </c>
      <c r="J2610" s="101"/>
      <c r="K2610" s="101" t="n">
        <v>10451.01</v>
      </c>
      <c r="L2610" s="101"/>
      <c r="M2610" s="101" t="n">
        <v>3689.01</v>
      </c>
      <c r="N2610" s="101" t="n">
        <v>9605.01</v>
      </c>
      <c r="O2610" s="101"/>
      <c r="P2610" s="101"/>
      <c r="Q2610" s="101" t="n">
        <v>-1262.01</v>
      </c>
      <c r="R2610" s="101"/>
      <c r="S2610" s="101"/>
      <c r="T2610" s="101"/>
      <c r="U2610" s="101"/>
      <c r="V2610" s="101"/>
      <c r="W2610" s="101"/>
      <c r="X2610" s="101"/>
      <c r="Y2610" s="101"/>
      <c r="Z2610" s="101"/>
      <c r="AA2610" s="101"/>
    </row>
    <row r="2611" customFormat="false" ht="15.75" hidden="false" customHeight="true" outlineLevel="0" collapsed="false">
      <c r="A2611" s="101"/>
      <c r="B2611" s="101" t="n">
        <v>48</v>
      </c>
      <c r="C2611" s="101" t="n">
        <v>125</v>
      </c>
      <c r="D2611" s="101" t="n">
        <v>77</v>
      </c>
      <c r="E2611" s="101" t="n">
        <v>202</v>
      </c>
      <c r="F2611" s="101" t="s">
        <v>298</v>
      </c>
      <c r="G2611" s="101" t="str">
        <f aca="false">E2611&amp;""&amp;F2611</f>
        <v>202Ir</v>
      </c>
      <c r="H2611" s="101" t="n">
        <v>-16776.01</v>
      </c>
      <c r="I2611" s="101" t="n">
        <v>4951.01</v>
      </c>
      <c r="J2611" s="101" t="n">
        <v>8826.01</v>
      </c>
      <c r="K2611" s="101" t="n">
        <v>11308.01</v>
      </c>
      <c r="L2611" s="101"/>
      <c r="M2611" s="101" t="n">
        <v>5916.01</v>
      </c>
      <c r="N2611" s="101" t="n">
        <v>7577.01</v>
      </c>
      <c r="O2611" s="101" t="n">
        <v>-2062.01</v>
      </c>
      <c r="P2611" s="101"/>
      <c r="Q2611" s="101" t="n">
        <v>-1107.01</v>
      </c>
      <c r="R2611" s="101"/>
      <c r="S2611" s="101"/>
      <c r="T2611" s="101"/>
      <c r="U2611" s="101"/>
      <c r="V2611" s="101"/>
      <c r="W2611" s="101"/>
      <c r="X2611" s="101"/>
      <c r="Y2611" s="101"/>
      <c r="Z2611" s="101"/>
      <c r="AA2611" s="101"/>
    </row>
    <row r="2612" customFormat="false" ht="15.75" hidden="false" customHeight="true" outlineLevel="0" collapsed="false">
      <c r="A2612" s="101"/>
      <c r="B2612" s="101" t="n">
        <v>46</v>
      </c>
      <c r="C2612" s="101" t="n">
        <v>124</v>
      </c>
      <c r="D2612" s="101" t="n">
        <v>78</v>
      </c>
      <c r="E2612" s="101" t="n">
        <v>202</v>
      </c>
      <c r="F2612" s="101" t="s">
        <v>299</v>
      </c>
      <c r="G2612" s="101" t="str">
        <f aca="false">E2612&amp;""&amp;F2612</f>
        <v>202Pt</v>
      </c>
      <c r="H2612" s="101" t="n">
        <v>-22692.125</v>
      </c>
      <c r="I2612" s="101" t="n">
        <v>7022.56</v>
      </c>
      <c r="J2612" s="101" t="n">
        <v>10084.01</v>
      </c>
      <c r="K2612" s="101" t="n">
        <v>12233.91</v>
      </c>
      <c r="L2612" s="101" t="n">
        <v>18491.01</v>
      </c>
      <c r="M2612" s="101" t="n">
        <v>1660.854</v>
      </c>
      <c r="N2612" s="101" t="n">
        <v>4653.37</v>
      </c>
      <c r="O2612" s="101" t="n">
        <v>-1280.01</v>
      </c>
      <c r="P2612" s="101" t="n">
        <v>-14742.01</v>
      </c>
      <c r="Q2612" s="101" t="n">
        <v>-4362.56</v>
      </c>
      <c r="R2612" s="101"/>
      <c r="S2612" s="101"/>
      <c r="T2612" s="101"/>
      <c r="U2612" s="101"/>
      <c r="V2612" s="101"/>
      <c r="W2612" s="101"/>
      <c r="X2612" s="101"/>
      <c r="Y2612" s="101"/>
      <c r="Z2612" s="101"/>
      <c r="AA2612" s="101"/>
    </row>
    <row r="2613" customFormat="false" ht="15.75" hidden="false" customHeight="true" outlineLevel="0" collapsed="false">
      <c r="A2613" s="101"/>
      <c r="B2613" s="101" t="n">
        <v>44</v>
      </c>
      <c r="C2613" s="101" t="n">
        <v>123</v>
      </c>
      <c r="D2613" s="101" t="n">
        <v>79</v>
      </c>
      <c r="E2613" s="101" t="n">
        <v>202</v>
      </c>
      <c r="F2613" s="101" t="s">
        <v>300</v>
      </c>
      <c r="G2613" s="101" t="str">
        <f aca="false">E2613&amp;""&amp;F2613</f>
        <v>202Au</v>
      </c>
      <c r="H2613" s="101" t="n">
        <v>-24352.979</v>
      </c>
      <c r="I2613" s="101" t="n">
        <v>6023.41</v>
      </c>
      <c r="J2613" s="101" t="n">
        <v>7901.07</v>
      </c>
      <c r="K2613" s="101" t="n">
        <v>13255.43</v>
      </c>
      <c r="L2613" s="101" t="n">
        <v>17320.01</v>
      </c>
      <c r="M2613" s="101" t="n">
        <v>2992.517</v>
      </c>
      <c r="N2613" s="101" t="n">
        <v>1633.43</v>
      </c>
      <c r="O2613" s="101" t="n">
        <v>-957.01</v>
      </c>
      <c r="P2613" s="101" t="n">
        <v>-11745.01</v>
      </c>
      <c r="Q2613" s="101" t="n">
        <v>-4761.57</v>
      </c>
      <c r="R2613" s="101"/>
      <c r="S2613" s="101"/>
      <c r="T2613" s="101"/>
      <c r="U2613" s="101"/>
      <c r="V2613" s="101"/>
      <c r="W2613" s="101"/>
      <c r="X2613" s="101"/>
      <c r="Y2613" s="101"/>
      <c r="Z2613" s="101"/>
      <c r="AA2613" s="101"/>
    </row>
    <row r="2614" customFormat="false" ht="15.75" hidden="false" customHeight="true" outlineLevel="0" collapsed="false">
      <c r="A2614" s="101"/>
      <c r="B2614" s="101" t="n">
        <v>42</v>
      </c>
      <c r="C2614" s="101" t="n">
        <v>122</v>
      </c>
      <c r="D2614" s="101" t="n">
        <v>80</v>
      </c>
      <c r="E2614" s="101" t="n">
        <v>202</v>
      </c>
      <c r="F2614" s="101" t="s">
        <v>301</v>
      </c>
      <c r="G2614" s="101" t="str">
        <f aca="false">E2614&amp;""&amp;F2614</f>
        <v>202Hg</v>
      </c>
      <c r="H2614" s="101" t="n">
        <v>-27345.496</v>
      </c>
      <c r="I2614" s="101" t="n">
        <v>7754.09</v>
      </c>
      <c r="J2614" s="101" t="n">
        <v>8233.58</v>
      </c>
      <c r="K2614" s="101" t="n">
        <v>13984.54</v>
      </c>
      <c r="L2614" s="101" t="n">
        <v>15322.58</v>
      </c>
      <c r="M2614" s="101" t="n">
        <v>-1359.088</v>
      </c>
      <c r="N2614" s="101" t="n">
        <v>-1405.28</v>
      </c>
      <c r="O2614" s="101" t="n">
        <v>135.28</v>
      </c>
      <c r="P2614" s="101" t="n">
        <v>-10893.58</v>
      </c>
      <c r="Q2614" s="101" t="n">
        <v>-8237.88</v>
      </c>
      <c r="R2614" s="101"/>
      <c r="S2614" s="101"/>
      <c r="T2614" s="101"/>
      <c r="U2614" s="101"/>
      <c r="V2614" s="101"/>
      <c r="W2614" s="101"/>
      <c r="X2614" s="101"/>
      <c r="Y2614" s="101"/>
      <c r="Z2614" s="101"/>
      <c r="AA2614" s="101"/>
    </row>
    <row r="2615" customFormat="false" ht="15.75" hidden="false" customHeight="true" outlineLevel="0" collapsed="false">
      <c r="A2615" s="101"/>
      <c r="B2615" s="101" t="n">
        <v>40</v>
      </c>
      <c r="C2615" s="101" t="n">
        <v>121</v>
      </c>
      <c r="D2615" s="101" t="n">
        <v>81</v>
      </c>
      <c r="E2615" s="101" t="n">
        <v>202</v>
      </c>
      <c r="F2615" s="101" t="s">
        <v>302</v>
      </c>
      <c r="G2615" s="101" t="str">
        <f aca="false">E2615&amp;""&amp;F2615</f>
        <v>202Tl</v>
      </c>
      <c r="H2615" s="101" t="n">
        <v>-25986.409</v>
      </c>
      <c r="I2615" s="101" t="n">
        <v>6878.79</v>
      </c>
      <c r="J2615" s="101" t="n">
        <v>5612.65</v>
      </c>
      <c r="K2615" s="101" t="n">
        <v>15081.49</v>
      </c>
      <c r="L2615" s="101" t="n">
        <v>13324.16</v>
      </c>
      <c r="M2615" s="101" t="n">
        <v>-46.188</v>
      </c>
      <c r="N2615" s="101" t="n">
        <v>-5245.63</v>
      </c>
      <c r="O2615" s="101" t="n">
        <v>1170.67</v>
      </c>
      <c r="P2615" s="101" t="n">
        <v>-6874.5</v>
      </c>
      <c r="Q2615" s="101" t="n">
        <v>-8798.33</v>
      </c>
      <c r="R2615" s="101"/>
      <c r="S2615" s="101"/>
      <c r="T2615" s="101"/>
      <c r="U2615" s="101"/>
      <c r="V2615" s="101"/>
      <c r="W2615" s="101"/>
      <c r="X2615" s="101"/>
      <c r="Y2615" s="101"/>
      <c r="Z2615" s="101"/>
      <c r="AA2615" s="101"/>
    </row>
    <row r="2616" customFormat="false" ht="15.75" hidden="false" customHeight="true" outlineLevel="0" collapsed="false">
      <c r="A2616" s="101"/>
      <c r="B2616" s="101" t="n">
        <v>38</v>
      </c>
      <c r="C2616" s="101" t="n">
        <v>120</v>
      </c>
      <c r="D2616" s="101" t="n">
        <v>82</v>
      </c>
      <c r="E2616" s="101" t="n">
        <v>202</v>
      </c>
      <c r="F2616" s="101" t="s">
        <v>303</v>
      </c>
      <c r="G2616" s="101" t="str">
        <f aca="false">E2616&amp;""&amp;F2616</f>
        <v>202Pb</v>
      </c>
      <c r="H2616" s="101" t="n">
        <v>-25940.221</v>
      </c>
      <c r="I2616" s="101" t="n">
        <v>8752.14</v>
      </c>
      <c r="J2616" s="101" t="n">
        <v>6050.26</v>
      </c>
      <c r="K2616" s="101" t="n">
        <v>15832.32</v>
      </c>
      <c r="L2616" s="101" t="n">
        <v>11014.57</v>
      </c>
      <c r="M2616" s="101" t="n">
        <v>-5199.446</v>
      </c>
      <c r="N2616" s="101" t="n">
        <v>-8016.09</v>
      </c>
      <c r="O2616" s="101" t="n">
        <v>2589.71</v>
      </c>
      <c r="P2616" s="101" t="n">
        <v>-5566.46</v>
      </c>
      <c r="Q2616" s="101" t="n">
        <v>-12596.88</v>
      </c>
      <c r="R2616" s="101"/>
      <c r="S2616" s="101"/>
      <c r="T2616" s="101"/>
      <c r="U2616" s="101"/>
      <c r="V2616" s="101"/>
      <c r="W2616" s="101"/>
      <c r="X2616" s="101"/>
      <c r="Y2616" s="101"/>
      <c r="Z2616" s="101"/>
      <c r="AA2616" s="101"/>
    </row>
    <row r="2617" customFormat="false" ht="15.75" hidden="false" customHeight="true" outlineLevel="0" collapsed="false">
      <c r="A2617" s="101"/>
      <c r="B2617" s="101" t="n">
        <v>36</v>
      </c>
      <c r="C2617" s="101" t="n">
        <v>119</v>
      </c>
      <c r="D2617" s="101" t="n">
        <v>83</v>
      </c>
      <c r="E2617" s="101" t="n">
        <v>202</v>
      </c>
      <c r="F2617" s="101" t="s">
        <v>304</v>
      </c>
      <c r="G2617" s="101" t="str">
        <f aca="false">E2617&amp;""&amp;F2617</f>
        <v>202Bi</v>
      </c>
      <c r="H2617" s="101" t="n">
        <v>-20740.775</v>
      </c>
      <c r="I2617" s="101" t="n">
        <v>7397.43</v>
      </c>
      <c r="J2617" s="101" t="n">
        <v>2770.35</v>
      </c>
      <c r="K2617" s="101" t="n">
        <v>16512.73</v>
      </c>
      <c r="L2617" s="101" t="n">
        <v>8271.17</v>
      </c>
      <c r="M2617" s="101" t="n">
        <v>-2816.648</v>
      </c>
      <c r="N2617" s="101" t="n">
        <v>-10149.97</v>
      </c>
      <c r="O2617" s="101" t="n">
        <v>4329.16</v>
      </c>
      <c r="P2617" s="101" t="n">
        <v>-850.81</v>
      </c>
      <c r="Q2617" s="101" t="n">
        <v>-12287.21</v>
      </c>
      <c r="R2617" s="101"/>
      <c r="S2617" s="101"/>
      <c r="T2617" s="101"/>
      <c r="U2617" s="101"/>
      <c r="V2617" s="101"/>
      <c r="W2617" s="101"/>
      <c r="X2617" s="101"/>
      <c r="Y2617" s="101"/>
      <c r="Z2617" s="101"/>
      <c r="AA2617" s="101"/>
    </row>
    <row r="2618" customFormat="false" ht="15.75" hidden="false" customHeight="true" outlineLevel="0" collapsed="false">
      <c r="A2618" s="101"/>
      <c r="B2618" s="101" t="n">
        <v>34</v>
      </c>
      <c r="C2618" s="101" t="n">
        <v>118</v>
      </c>
      <c r="D2618" s="101" t="n">
        <v>84</v>
      </c>
      <c r="E2618" s="101" t="n">
        <v>202</v>
      </c>
      <c r="F2618" s="101" t="s">
        <v>305</v>
      </c>
      <c r="G2618" s="101" t="str">
        <f aca="false">E2618&amp;""&amp;F2618</f>
        <v>202Po</v>
      </c>
      <c r="H2618" s="101" t="n">
        <v>-17924.127</v>
      </c>
      <c r="I2618" s="101" t="n">
        <v>9470.56</v>
      </c>
      <c r="J2618" s="101" t="n">
        <v>3798.44</v>
      </c>
      <c r="K2618" s="101" t="n">
        <v>17112.44</v>
      </c>
      <c r="L2618" s="101" t="n">
        <v>6251.54</v>
      </c>
      <c r="M2618" s="101" t="n">
        <v>-7333.321</v>
      </c>
      <c r="N2618" s="101" t="n">
        <v>-11649.84</v>
      </c>
      <c r="O2618" s="101" t="n">
        <v>5701.05</v>
      </c>
      <c r="P2618" s="101" t="n">
        <v>46.3</v>
      </c>
      <c r="Q2618" s="101" t="n">
        <v>-15206.09</v>
      </c>
      <c r="R2618" s="101"/>
      <c r="S2618" s="101"/>
      <c r="T2618" s="101"/>
      <c r="U2618" s="101"/>
      <c r="V2618" s="101"/>
      <c r="W2618" s="101"/>
      <c r="X2618" s="101"/>
      <c r="Y2618" s="101"/>
      <c r="Z2618" s="101"/>
      <c r="AA2618" s="101"/>
    </row>
    <row r="2619" customFormat="false" ht="15.75" hidden="false" customHeight="true" outlineLevel="0" collapsed="false">
      <c r="A2619" s="101"/>
      <c r="B2619" s="101" t="n">
        <v>32</v>
      </c>
      <c r="C2619" s="101" t="n">
        <v>117</v>
      </c>
      <c r="D2619" s="101" t="n">
        <v>85</v>
      </c>
      <c r="E2619" s="101" t="n">
        <v>202</v>
      </c>
      <c r="F2619" s="101" t="s">
        <v>306</v>
      </c>
      <c r="G2619" s="101" t="str">
        <f aca="false">E2619&amp;""&amp;F2619</f>
        <v>202At</v>
      </c>
      <c r="H2619" s="101" t="n">
        <v>-10590.805</v>
      </c>
      <c r="I2619" s="101" t="n">
        <v>7872.76</v>
      </c>
      <c r="J2619" s="101" t="n">
        <v>1354.89</v>
      </c>
      <c r="K2619" s="101" t="n">
        <v>17745.47</v>
      </c>
      <c r="L2619" s="101" t="n">
        <v>4798.07</v>
      </c>
      <c r="M2619" s="101" t="n">
        <v>-4316.52</v>
      </c>
      <c r="N2619" s="101" t="n">
        <v>-13683.01</v>
      </c>
      <c r="O2619" s="101" t="n">
        <v>6353.77</v>
      </c>
      <c r="P2619" s="101" t="n">
        <v>3534.88</v>
      </c>
      <c r="Q2619" s="101" t="n">
        <v>-14589.64</v>
      </c>
      <c r="R2619" s="101"/>
      <c r="S2619" s="101"/>
      <c r="T2619" s="101"/>
      <c r="U2619" s="101"/>
      <c r="V2619" s="101"/>
      <c r="W2619" s="101"/>
      <c r="X2619" s="101"/>
      <c r="Y2619" s="101"/>
      <c r="Z2619" s="101"/>
      <c r="AA2619" s="101"/>
    </row>
    <row r="2620" customFormat="false" ht="15.75" hidden="false" customHeight="true" outlineLevel="0" collapsed="false">
      <c r="A2620" s="101"/>
      <c r="B2620" s="101" t="n">
        <v>30</v>
      </c>
      <c r="C2620" s="101" t="n">
        <v>116</v>
      </c>
      <c r="D2620" s="101" t="n">
        <v>86</v>
      </c>
      <c r="E2620" s="101" t="n">
        <v>202</v>
      </c>
      <c r="F2620" s="101" t="s">
        <v>307</v>
      </c>
      <c r="G2620" s="101" t="str">
        <f aca="false">E2620&amp;""&amp;F2620</f>
        <v>202Rn</v>
      </c>
      <c r="H2620" s="101" t="n">
        <v>-6274.285</v>
      </c>
      <c r="I2620" s="101" t="n">
        <v>10273.12</v>
      </c>
      <c r="J2620" s="101" t="n">
        <v>2773.9</v>
      </c>
      <c r="K2620" s="101" t="n">
        <v>18402.58</v>
      </c>
      <c r="L2620" s="101" t="n">
        <v>3897.91</v>
      </c>
      <c r="M2620" s="101" t="n">
        <v>-9366.01</v>
      </c>
      <c r="N2620" s="101" t="n">
        <v>-15365.43</v>
      </c>
      <c r="O2620" s="101" t="n">
        <v>6773.72</v>
      </c>
      <c r="P2620" s="101" t="n">
        <v>2961.63</v>
      </c>
      <c r="Q2620" s="101" t="n">
        <v>-17947.31</v>
      </c>
      <c r="R2620" s="101"/>
      <c r="S2620" s="101"/>
      <c r="T2620" s="101"/>
      <c r="U2620" s="101"/>
      <c r="V2620" s="101"/>
      <c r="W2620" s="101"/>
      <c r="X2620" s="101"/>
      <c r="Y2620" s="101"/>
      <c r="Z2620" s="101"/>
      <c r="AA2620" s="101"/>
    </row>
    <row r="2621" customFormat="false" ht="15.75" hidden="false" customHeight="true" outlineLevel="0" collapsed="false">
      <c r="A2621" s="101"/>
      <c r="B2621" s="101" t="n">
        <v>28</v>
      </c>
      <c r="C2621" s="101" t="n">
        <v>115</v>
      </c>
      <c r="D2621" s="101" t="n">
        <v>87</v>
      </c>
      <c r="E2621" s="101" t="n">
        <v>202</v>
      </c>
      <c r="F2621" s="101" t="s">
        <v>308</v>
      </c>
      <c r="G2621" s="101" t="str">
        <f aca="false">E2621&amp;""&amp;F2621</f>
        <v>202Fr</v>
      </c>
      <c r="H2621" s="101" t="n">
        <v>3092.01</v>
      </c>
      <c r="I2621" s="101" t="n">
        <v>8581.01</v>
      </c>
      <c r="J2621" s="101" t="n">
        <v>124.01</v>
      </c>
      <c r="K2621" s="101" t="n">
        <v>19185.01</v>
      </c>
      <c r="L2621" s="101" t="n">
        <v>2498.01</v>
      </c>
      <c r="M2621" s="101" t="n">
        <v>-5999.01</v>
      </c>
      <c r="N2621" s="101"/>
      <c r="O2621" s="101" t="n">
        <v>7388.56</v>
      </c>
      <c r="P2621" s="101" t="n">
        <v>6593.01</v>
      </c>
      <c r="Q2621" s="101" t="n">
        <v>-16820.01</v>
      </c>
      <c r="R2621" s="101"/>
      <c r="S2621" s="101"/>
      <c r="T2621" s="101"/>
      <c r="U2621" s="101"/>
      <c r="V2621" s="101"/>
      <c r="W2621" s="101"/>
      <c r="X2621" s="101"/>
      <c r="Y2621" s="101"/>
      <c r="Z2621" s="101"/>
      <c r="AA2621" s="101"/>
    </row>
    <row r="2622" customFormat="false" ht="15.75" hidden="false" customHeight="true" outlineLevel="0" collapsed="false">
      <c r="A2622" s="101"/>
      <c r="B2622" s="101" t="n">
        <v>26</v>
      </c>
      <c r="C2622" s="101" t="n">
        <v>114</v>
      </c>
      <c r="D2622" s="101" t="n">
        <v>88</v>
      </c>
      <c r="E2622" s="101" t="n">
        <v>202</v>
      </c>
      <c r="F2622" s="101" t="s">
        <v>309</v>
      </c>
      <c r="G2622" s="101" t="str">
        <f aca="false">E2622&amp;""&amp;F2622</f>
        <v>202Ra</v>
      </c>
      <c r="H2622" s="101" t="n">
        <v>9091.143</v>
      </c>
      <c r="I2622" s="101" t="n">
        <v>10821.01</v>
      </c>
      <c r="J2622" s="101" t="n">
        <v>1799.54</v>
      </c>
      <c r="K2622" s="101"/>
      <c r="L2622" s="101" t="n">
        <v>1472.46</v>
      </c>
      <c r="M2622" s="101"/>
      <c r="N2622" s="101"/>
      <c r="O2622" s="101" t="n">
        <v>7896.59</v>
      </c>
      <c r="P2622" s="101" t="n">
        <v>5874.65</v>
      </c>
      <c r="Q2622" s="101"/>
      <c r="R2622" s="101"/>
      <c r="S2622" s="101"/>
      <c r="T2622" s="101"/>
      <c r="U2622" s="101"/>
      <c r="V2622" s="101"/>
      <c r="W2622" s="101"/>
      <c r="X2622" s="101"/>
      <c r="Y2622" s="101"/>
      <c r="Z2622" s="101"/>
      <c r="AA2622" s="101"/>
    </row>
    <row r="2623" customFormat="false" ht="15.75" hidden="false" customHeight="true" outlineLevel="0" collapsed="false">
      <c r="A2623" s="101"/>
      <c r="B2623" s="101" t="n">
        <v>49</v>
      </c>
      <c r="C2623" s="101" t="n">
        <v>126</v>
      </c>
      <c r="D2623" s="101" t="n">
        <v>77</v>
      </c>
      <c r="E2623" s="101" t="n">
        <v>203</v>
      </c>
      <c r="F2623" s="101" t="s">
        <v>298</v>
      </c>
      <c r="G2623" s="101" t="str">
        <f aca="false">E2623&amp;""&amp;F2623</f>
        <v>203Ir</v>
      </c>
      <c r="H2623" s="101" t="n">
        <v>-14690.01</v>
      </c>
      <c r="I2623" s="101" t="n">
        <v>5985.01</v>
      </c>
      <c r="J2623" s="101" t="n">
        <v>8891.01</v>
      </c>
      <c r="K2623" s="101" t="n">
        <v>10936.01</v>
      </c>
      <c r="L2623" s="101"/>
      <c r="M2623" s="101" t="n">
        <v>4937.01</v>
      </c>
      <c r="N2623" s="101" t="n">
        <v>8454.01</v>
      </c>
      <c r="O2623" s="101"/>
      <c r="P2623" s="101"/>
      <c r="Q2623" s="101" t="n">
        <v>-69.01</v>
      </c>
      <c r="R2623" s="101"/>
      <c r="S2623" s="101"/>
      <c r="T2623" s="101"/>
      <c r="U2623" s="101"/>
      <c r="V2623" s="101"/>
      <c r="W2623" s="101"/>
      <c r="X2623" s="101"/>
      <c r="Y2623" s="101"/>
      <c r="Z2623" s="101"/>
      <c r="AA2623" s="101"/>
    </row>
    <row r="2624" customFormat="false" ht="15.75" hidden="false" customHeight="true" outlineLevel="0" collapsed="false">
      <c r="A2624" s="101"/>
      <c r="B2624" s="101" t="n">
        <v>47</v>
      </c>
      <c r="C2624" s="101" t="n">
        <v>125</v>
      </c>
      <c r="D2624" s="101" t="n">
        <v>78</v>
      </c>
      <c r="E2624" s="101" t="n">
        <v>203</v>
      </c>
      <c r="F2624" s="101" t="s">
        <v>299</v>
      </c>
      <c r="G2624" s="101" t="str">
        <f aca="false">E2624&amp;""&amp;F2624</f>
        <v>203Pt</v>
      </c>
      <c r="H2624" s="101" t="n">
        <v>-19627.01</v>
      </c>
      <c r="I2624" s="101" t="n">
        <v>5006.01</v>
      </c>
      <c r="J2624" s="101" t="n">
        <v>10139.01</v>
      </c>
      <c r="K2624" s="101" t="n">
        <v>12028.01</v>
      </c>
      <c r="L2624" s="101" t="n">
        <v>18965.01</v>
      </c>
      <c r="M2624" s="101" t="n">
        <v>3517.01</v>
      </c>
      <c r="N2624" s="101" t="n">
        <v>5642.01</v>
      </c>
      <c r="O2624" s="101" t="n">
        <v>-1568.01</v>
      </c>
      <c r="P2624" s="101" t="n">
        <v>-13828.01</v>
      </c>
      <c r="Q2624" s="101" t="n">
        <v>-3345.01</v>
      </c>
      <c r="R2624" s="101"/>
      <c r="S2624" s="101"/>
      <c r="T2624" s="101"/>
      <c r="U2624" s="101"/>
      <c r="V2624" s="101"/>
      <c r="W2624" s="101"/>
      <c r="X2624" s="101"/>
      <c r="Y2624" s="101"/>
      <c r="Z2624" s="101"/>
      <c r="AA2624" s="101"/>
    </row>
    <row r="2625" customFormat="false" ht="15.75" hidden="false" customHeight="true" outlineLevel="0" collapsed="false">
      <c r="A2625" s="101"/>
      <c r="B2625" s="101" t="n">
        <v>45</v>
      </c>
      <c r="C2625" s="101" t="n">
        <v>124</v>
      </c>
      <c r="D2625" s="101" t="n">
        <v>79</v>
      </c>
      <c r="E2625" s="101" t="n">
        <v>203</v>
      </c>
      <c r="F2625" s="101" t="s">
        <v>300</v>
      </c>
      <c r="G2625" s="101" t="str">
        <f aca="false">E2625&amp;""&amp;F2625</f>
        <v>203Au</v>
      </c>
      <c r="H2625" s="101" t="n">
        <v>-23143.484</v>
      </c>
      <c r="I2625" s="101" t="n">
        <v>6861.82</v>
      </c>
      <c r="J2625" s="101" t="n">
        <v>7740.33</v>
      </c>
      <c r="K2625" s="101" t="n">
        <v>12885.24</v>
      </c>
      <c r="L2625" s="101" t="n">
        <v>17825.01</v>
      </c>
      <c r="M2625" s="101" t="n">
        <v>2125.305</v>
      </c>
      <c r="N2625" s="101" t="n">
        <v>2617.36</v>
      </c>
      <c r="O2625" s="101" t="n">
        <v>-1168.2</v>
      </c>
      <c r="P2625" s="101" t="n">
        <v>-13656.01</v>
      </c>
      <c r="Q2625" s="101" t="n">
        <v>-3869.3</v>
      </c>
      <c r="R2625" s="101"/>
      <c r="S2625" s="101"/>
      <c r="T2625" s="101"/>
      <c r="U2625" s="101"/>
      <c r="V2625" s="101"/>
      <c r="W2625" s="101"/>
      <c r="X2625" s="101"/>
      <c r="Y2625" s="101"/>
      <c r="Z2625" s="101"/>
      <c r="AA2625" s="101"/>
    </row>
    <row r="2626" customFormat="false" ht="15.75" hidden="false" customHeight="true" outlineLevel="0" collapsed="false">
      <c r="A2626" s="101"/>
      <c r="B2626" s="101" t="n">
        <v>43</v>
      </c>
      <c r="C2626" s="101" t="n">
        <v>123</v>
      </c>
      <c r="D2626" s="101" t="n">
        <v>80</v>
      </c>
      <c r="E2626" s="101" t="n">
        <v>203</v>
      </c>
      <c r="F2626" s="101" t="s">
        <v>301</v>
      </c>
      <c r="G2626" s="101" t="str">
        <f aca="false">E2626&amp;""&amp;F2626</f>
        <v>203Hg</v>
      </c>
      <c r="H2626" s="101" t="n">
        <v>-25268.789</v>
      </c>
      <c r="I2626" s="101" t="n">
        <v>5994.61</v>
      </c>
      <c r="J2626" s="101" t="n">
        <v>8204.78</v>
      </c>
      <c r="K2626" s="101" t="n">
        <v>13748.7</v>
      </c>
      <c r="L2626" s="101" t="n">
        <v>16105.85</v>
      </c>
      <c r="M2626" s="101" t="n">
        <v>492.056</v>
      </c>
      <c r="N2626" s="101" t="n">
        <v>-482.78</v>
      </c>
      <c r="O2626" s="101" t="n">
        <v>-303.33</v>
      </c>
      <c r="P2626" s="101" t="n">
        <v>-9865.63</v>
      </c>
      <c r="Q2626" s="101" t="n">
        <v>-7353.7</v>
      </c>
      <c r="R2626" s="101"/>
      <c r="S2626" s="101"/>
      <c r="T2626" s="101"/>
      <c r="U2626" s="101"/>
      <c r="V2626" s="101"/>
      <c r="W2626" s="101"/>
      <c r="X2626" s="101"/>
      <c r="Y2626" s="101"/>
      <c r="Z2626" s="101"/>
      <c r="AA2626" s="101"/>
    </row>
    <row r="2627" customFormat="false" ht="15.75" hidden="false" customHeight="true" outlineLevel="0" collapsed="false">
      <c r="A2627" s="101"/>
      <c r="B2627" s="101" t="n">
        <v>41</v>
      </c>
      <c r="C2627" s="101" t="n">
        <v>122</v>
      </c>
      <c r="D2627" s="101" t="n">
        <v>81</v>
      </c>
      <c r="E2627" s="101" t="n">
        <v>203</v>
      </c>
      <c r="F2627" s="101" t="s">
        <v>302</v>
      </c>
      <c r="G2627" s="101" t="str">
        <f aca="false">E2627&amp;""&amp;F2627</f>
        <v>203Tl</v>
      </c>
      <c r="H2627" s="101" t="n">
        <v>-25760.846</v>
      </c>
      <c r="I2627" s="101" t="n">
        <v>7845.75</v>
      </c>
      <c r="J2627" s="101" t="n">
        <v>5704.32</v>
      </c>
      <c r="K2627" s="101" t="n">
        <v>14724.55</v>
      </c>
      <c r="L2627" s="101" t="n">
        <v>13937.9</v>
      </c>
      <c r="M2627" s="101" t="n">
        <v>-974.84</v>
      </c>
      <c r="N2627" s="101" t="n">
        <v>-4236.61</v>
      </c>
      <c r="O2627" s="101" t="n">
        <v>909.19</v>
      </c>
      <c r="P2627" s="101" t="n">
        <v>-8696.84</v>
      </c>
      <c r="Q2627" s="101" t="n">
        <v>-7891.94</v>
      </c>
      <c r="R2627" s="101"/>
      <c r="S2627" s="101"/>
      <c r="T2627" s="101"/>
      <c r="U2627" s="101"/>
      <c r="V2627" s="101"/>
      <c r="W2627" s="101"/>
      <c r="X2627" s="101"/>
      <c r="Y2627" s="101"/>
      <c r="Z2627" s="101"/>
      <c r="AA2627" s="101"/>
    </row>
    <row r="2628" customFormat="false" ht="15.75" hidden="false" customHeight="true" outlineLevel="0" collapsed="false">
      <c r="A2628" s="101"/>
      <c r="B2628" s="101" t="n">
        <v>39</v>
      </c>
      <c r="C2628" s="101" t="n">
        <v>121</v>
      </c>
      <c r="D2628" s="101" t="n">
        <v>82</v>
      </c>
      <c r="E2628" s="101" t="n">
        <v>203</v>
      </c>
      <c r="F2628" s="101" t="s">
        <v>303</v>
      </c>
      <c r="G2628" s="101" t="str">
        <f aca="false">E2628&amp;""&amp;F2628</f>
        <v>203Pb</v>
      </c>
      <c r="H2628" s="101" t="n">
        <v>-24786.006</v>
      </c>
      <c r="I2628" s="101" t="n">
        <v>6917.1</v>
      </c>
      <c r="J2628" s="101" t="n">
        <v>6088.57</v>
      </c>
      <c r="K2628" s="101" t="n">
        <v>15669.24</v>
      </c>
      <c r="L2628" s="101" t="n">
        <v>11701.22</v>
      </c>
      <c r="M2628" s="101" t="n">
        <v>-3261.769</v>
      </c>
      <c r="N2628" s="101" t="n">
        <v>-7475.25</v>
      </c>
      <c r="O2628" s="101" t="n">
        <v>2335.47</v>
      </c>
      <c r="P2628" s="101" t="n">
        <v>-4729.48</v>
      </c>
      <c r="Q2628" s="101" t="n">
        <v>-12116.55</v>
      </c>
      <c r="R2628" s="101"/>
      <c r="S2628" s="101"/>
      <c r="T2628" s="101"/>
      <c r="U2628" s="101"/>
      <c r="V2628" s="101"/>
      <c r="W2628" s="101"/>
      <c r="X2628" s="101"/>
      <c r="Y2628" s="101"/>
      <c r="Z2628" s="101"/>
      <c r="AA2628" s="101"/>
    </row>
    <row r="2629" customFormat="false" ht="15.75" hidden="false" customHeight="true" outlineLevel="0" collapsed="false">
      <c r="A2629" s="101"/>
      <c r="B2629" s="101" t="n">
        <v>37</v>
      </c>
      <c r="C2629" s="101" t="n">
        <v>120</v>
      </c>
      <c r="D2629" s="101" t="n">
        <v>83</v>
      </c>
      <c r="E2629" s="101" t="n">
        <v>203</v>
      </c>
      <c r="F2629" s="101" t="s">
        <v>304</v>
      </c>
      <c r="G2629" s="101" t="str">
        <f aca="false">E2629&amp;""&amp;F2629</f>
        <v>203Bi</v>
      </c>
      <c r="H2629" s="101" t="n">
        <v>-21524.237</v>
      </c>
      <c r="I2629" s="101" t="n">
        <v>8854.78</v>
      </c>
      <c r="J2629" s="101" t="n">
        <v>2872.99</v>
      </c>
      <c r="K2629" s="101" t="n">
        <v>16252.21</v>
      </c>
      <c r="L2629" s="101" t="n">
        <v>8923.24</v>
      </c>
      <c r="M2629" s="101" t="n">
        <v>-4213.477</v>
      </c>
      <c r="N2629" s="101" t="n">
        <v>-9361.71</v>
      </c>
      <c r="O2629" s="101" t="n">
        <v>4110.24</v>
      </c>
      <c r="P2629" s="101" t="n">
        <v>-2826.8</v>
      </c>
      <c r="Q2629" s="101" t="n">
        <v>-11671.43</v>
      </c>
      <c r="R2629" s="101"/>
      <c r="S2629" s="101"/>
      <c r="T2629" s="101"/>
      <c r="U2629" s="101"/>
      <c r="V2629" s="101"/>
      <c r="W2629" s="101"/>
      <c r="X2629" s="101"/>
      <c r="Y2629" s="101"/>
      <c r="Z2629" s="101"/>
      <c r="AA2629" s="101"/>
    </row>
    <row r="2630" customFormat="false" ht="15.75" hidden="false" customHeight="true" outlineLevel="0" collapsed="false">
      <c r="A2630" s="101"/>
      <c r="B2630" s="101" t="n">
        <v>35</v>
      </c>
      <c r="C2630" s="101" t="n">
        <v>119</v>
      </c>
      <c r="D2630" s="101" t="n">
        <v>84</v>
      </c>
      <c r="E2630" s="101" t="n">
        <v>203</v>
      </c>
      <c r="F2630" s="101" t="s">
        <v>305</v>
      </c>
      <c r="G2630" s="101" t="str">
        <f aca="false">E2630&amp;""&amp;F2630</f>
        <v>203Po</v>
      </c>
      <c r="H2630" s="101" t="n">
        <v>-17310.76</v>
      </c>
      <c r="I2630" s="101" t="n">
        <v>7457.95</v>
      </c>
      <c r="J2630" s="101" t="n">
        <v>3858.96</v>
      </c>
      <c r="K2630" s="101" t="n">
        <v>16928.51</v>
      </c>
      <c r="L2630" s="101" t="n">
        <v>6629.3</v>
      </c>
      <c r="M2630" s="101" t="n">
        <v>-5148.234</v>
      </c>
      <c r="N2630" s="101" t="n">
        <v>-11151.48</v>
      </c>
      <c r="O2630" s="101" t="n">
        <v>5496</v>
      </c>
      <c r="P2630" s="101" t="n">
        <v>1340.49</v>
      </c>
      <c r="Q2630" s="101" t="n">
        <v>-14791.27</v>
      </c>
      <c r="R2630" s="101"/>
      <c r="S2630" s="101"/>
      <c r="T2630" s="101"/>
      <c r="U2630" s="101"/>
      <c r="V2630" s="101"/>
      <c r="W2630" s="101"/>
      <c r="X2630" s="101"/>
      <c r="Y2630" s="101"/>
      <c r="Z2630" s="101"/>
      <c r="AA2630" s="101"/>
    </row>
    <row r="2631" customFormat="false" ht="15.75" hidden="false" customHeight="true" outlineLevel="0" collapsed="false">
      <c r="A2631" s="101"/>
      <c r="B2631" s="101" t="n">
        <v>33</v>
      </c>
      <c r="C2631" s="101" t="n">
        <v>118</v>
      </c>
      <c r="D2631" s="101" t="n">
        <v>85</v>
      </c>
      <c r="E2631" s="101" t="n">
        <v>203</v>
      </c>
      <c r="F2631" s="101" t="s">
        <v>306</v>
      </c>
      <c r="G2631" s="101" t="str">
        <f aca="false">E2631&amp;""&amp;F2631</f>
        <v>203At</v>
      </c>
      <c r="H2631" s="101" t="n">
        <v>-12162.526</v>
      </c>
      <c r="I2631" s="101" t="n">
        <v>9643.04</v>
      </c>
      <c r="J2631" s="101" t="n">
        <v>1527.37</v>
      </c>
      <c r="K2631" s="101" t="n">
        <v>17515.8</v>
      </c>
      <c r="L2631" s="101" t="n">
        <v>5325.81</v>
      </c>
      <c r="M2631" s="101" t="n">
        <v>-6003.247</v>
      </c>
      <c r="N2631" s="101" t="n">
        <v>-13038.81</v>
      </c>
      <c r="O2631" s="101" t="n">
        <v>6210.02</v>
      </c>
      <c r="P2631" s="101" t="n">
        <v>1289.28</v>
      </c>
      <c r="Q2631" s="101" t="n">
        <v>-13959.56</v>
      </c>
      <c r="R2631" s="101"/>
      <c r="S2631" s="101"/>
      <c r="T2631" s="101"/>
      <c r="U2631" s="101"/>
      <c r="V2631" s="101"/>
      <c r="W2631" s="101"/>
      <c r="X2631" s="101"/>
      <c r="Y2631" s="101"/>
      <c r="Z2631" s="101"/>
      <c r="AA2631" s="101"/>
    </row>
    <row r="2632" customFormat="false" ht="15.75" hidden="false" customHeight="true" outlineLevel="0" collapsed="false">
      <c r="A2632" s="101"/>
      <c r="B2632" s="101" t="n">
        <v>31</v>
      </c>
      <c r="C2632" s="101" t="n">
        <v>117</v>
      </c>
      <c r="D2632" s="101" t="n">
        <v>86</v>
      </c>
      <c r="E2632" s="101" t="n">
        <v>203</v>
      </c>
      <c r="F2632" s="101" t="s">
        <v>307</v>
      </c>
      <c r="G2632" s="101" t="str">
        <f aca="false">E2632&amp;""&amp;F2632</f>
        <v>203Rn</v>
      </c>
      <c r="H2632" s="101" t="n">
        <v>-6159.279</v>
      </c>
      <c r="I2632" s="101" t="n">
        <v>7956.31</v>
      </c>
      <c r="J2632" s="101" t="n">
        <v>2857.44</v>
      </c>
      <c r="K2632" s="101" t="n">
        <v>18229.43</v>
      </c>
      <c r="L2632" s="101" t="n">
        <v>4212.34</v>
      </c>
      <c r="M2632" s="101" t="n">
        <v>-7035.563</v>
      </c>
      <c r="N2632" s="101" t="n">
        <v>-14826.16</v>
      </c>
      <c r="O2632" s="101" t="n">
        <v>6629.79</v>
      </c>
      <c r="P2632" s="101" t="n">
        <v>4475.88</v>
      </c>
      <c r="Q2632" s="101" t="n">
        <v>-17323.01</v>
      </c>
      <c r="R2632" s="101"/>
      <c r="S2632" s="101"/>
      <c r="T2632" s="101"/>
      <c r="U2632" s="101"/>
      <c r="V2632" s="101"/>
      <c r="W2632" s="101"/>
      <c r="X2632" s="101"/>
      <c r="Y2632" s="101"/>
      <c r="Z2632" s="101"/>
      <c r="AA2632" s="101"/>
    </row>
    <row r="2633" customFormat="false" ht="15.75" hidden="false" customHeight="true" outlineLevel="0" collapsed="false">
      <c r="A2633" s="101"/>
      <c r="B2633" s="101" t="n">
        <v>29</v>
      </c>
      <c r="C2633" s="101" t="n">
        <v>116</v>
      </c>
      <c r="D2633" s="101" t="n">
        <v>87</v>
      </c>
      <c r="E2633" s="101" t="n">
        <v>203</v>
      </c>
      <c r="F2633" s="101" t="s">
        <v>308</v>
      </c>
      <c r="G2633" s="101" t="str">
        <f aca="false">E2633&amp;""&amp;F2633</f>
        <v>203Fr</v>
      </c>
      <c r="H2633" s="101" t="n">
        <v>876.284</v>
      </c>
      <c r="I2633" s="101" t="n">
        <v>10287.01</v>
      </c>
      <c r="J2633" s="101" t="n">
        <v>138.4</v>
      </c>
      <c r="K2633" s="101" t="n">
        <v>18868.06</v>
      </c>
      <c r="L2633" s="101" t="n">
        <v>2912.3</v>
      </c>
      <c r="M2633" s="101" t="n">
        <v>-7790.592</v>
      </c>
      <c r="N2633" s="101"/>
      <c r="O2633" s="101" t="n">
        <v>7274.8</v>
      </c>
      <c r="P2633" s="101" t="n">
        <v>4178.12</v>
      </c>
      <c r="Q2633" s="101" t="n">
        <v>-16286.18</v>
      </c>
      <c r="R2633" s="101"/>
      <c r="S2633" s="101"/>
      <c r="T2633" s="101"/>
      <c r="U2633" s="101"/>
      <c r="V2633" s="101"/>
      <c r="W2633" s="101"/>
      <c r="X2633" s="101"/>
      <c r="Y2633" s="101"/>
      <c r="Z2633" s="101"/>
      <c r="AA2633" s="101"/>
    </row>
    <row r="2634" customFormat="false" ht="15.75" hidden="false" customHeight="true" outlineLevel="0" collapsed="false">
      <c r="A2634" s="101"/>
      <c r="B2634" s="101" t="n">
        <v>27</v>
      </c>
      <c r="C2634" s="101" t="n">
        <v>115</v>
      </c>
      <c r="D2634" s="101" t="n">
        <v>88</v>
      </c>
      <c r="E2634" s="101" t="n">
        <v>203</v>
      </c>
      <c r="F2634" s="101" t="s">
        <v>309</v>
      </c>
      <c r="G2634" s="101" t="str">
        <f aca="false">E2634&amp;""&amp;F2634</f>
        <v>203Ra</v>
      </c>
      <c r="H2634" s="101" t="n">
        <v>8666.876</v>
      </c>
      <c r="I2634" s="101" t="n">
        <v>8495.58</v>
      </c>
      <c r="J2634" s="101" t="n">
        <v>1714.01</v>
      </c>
      <c r="K2634" s="101" t="n">
        <v>19317.01</v>
      </c>
      <c r="L2634" s="101" t="n">
        <v>1838.58</v>
      </c>
      <c r="M2634" s="101"/>
      <c r="N2634" s="101"/>
      <c r="O2634" s="101" t="n">
        <v>7741.8</v>
      </c>
      <c r="P2634" s="101" t="n">
        <v>7652.19</v>
      </c>
      <c r="Q2634" s="101"/>
      <c r="R2634" s="101"/>
      <c r="S2634" s="101"/>
      <c r="T2634" s="101"/>
      <c r="U2634" s="101"/>
      <c r="V2634" s="101"/>
      <c r="W2634" s="101"/>
      <c r="X2634" s="101"/>
      <c r="Y2634" s="101"/>
      <c r="Z2634" s="101"/>
      <c r="AA2634" s="101"/>
    </row>
    <row r="2635" customFormat="false" ht="15.75" hidden="false" customHeight="true" outlineLevel="0" collapsed="false">
      <c r="A2635" s="101"/>
      <c r="B2635" s="101" t="n">
        <v>50</v>
      </c>
      <c r="C2635" s="101" t="n">
        <v>127</v>
      </c>
      <c r="D2635" s="101" t="n">
        <v>77</v>
      </c>
      <c r="E2635" s="101" t="n">
        <v>204</v>
      </c>
      <c r="F2635" s="101" t="s">
        <v>298</v>
      </c>
      <c r="G2635" s="101" t="str">
        <f aca="false">E2635&amp;""&amp;F2635</f>
        <v>204Ir</v>
      </c>
      <c r="H2635" s="101" t="n">
        <v>-9688.01</v>
      </c>
      <c r="I2635" s="101" t="n">
        <v>3069.01</v>
      </c>
      <c r="J2635" s="101"/>
      <c r="K2635" s="101" t="n">
        <v>9054.01</v>
      </c>
      <c r="L2635" s="101"/>
      <c r="M2635" s="101" t="n">
        <v>8234.01</v>
      </c>
      <c r="N2635" s="101" t="n">
        <v>10963.01</v>
      </c>
      <c r="O2635" s="101"/>
      <c r="P2635" s="101"/>
      <c r="Q2635" s="101" t="n">
        <v>1868.01</v>
      </c>
      <c r="R2635" s="101"/>
      <c r="S2635" s="101"/>
      <c r="T2635" s="101"/>
      <c r="U2635" s="101"/>
      <c r="V2635" s="101"/>
      <c r="W2635" s="101"/>
      <c r="X2635" s="101"/>
      <c r="Y2635" s="101"/>
      <c r="Z2635" s="101"/>
      <c r="AA2635" s="101"/>
    </row>
    <row r="2636" customFormat="false" ht="15.75" hidden="false" customHeight="true" outlineLevel="0" collapsed="false">
      <c r="A2636" s="101"/>
      <c r="B2636" s="101" t="n">
        <v>48</v>
      </c>
      <c r="C2636" s="101" t="n">
        <v>126</v>
      </c>
      <c r="D2636" s="101" t="n">
        <v>78</v>
      </c>
      <c r="E2636" s="101" t="n">
        <v>204</v>
      </c>
      <c r="F2636" s="101" t="s">
        <v>299</v>
      </c>
      <c r="G2636" s="101" t="str">
        <f aca="false">E2636&amp;""&amp;F2636</f>
        <v>204Pt</v>
      </c>
      <c r="H2636" s="101" t="n">
        <v>-17922.01</v>
      </c>
      <c r="I2636" s="101" t="n">
        <v>6367.01</v>
      </c>
      <c r="J2636" s="101" t="n">
        <v>10521.01</v>
      </c>
      <c r="K2636" s="101" t="n">
        <v>11372.01</v>
      </c>
      <c r="L2636" s="101" t="n">
        <v>19412.01</v>
      </c>
      <c r="M2636" s="101" t="n">
        <v>2728.01</v>
      </c>
      <c r="N2636" s="101" t="n">
        <v>6768.01</v>
      </c>
      <c r="O2636" s="101" t="n">
        <v>-1568.01</v>
      </c>
      <c r="P2636" s="101"/>
      <c r="Q2636" s="101" t="n">
        <v>-2850.01</v>
      </c>
      <c r="R2636" s="101"/>
      <c r="S2636" s="101"/>
      <c r="T2636" s="101"/>
      <c r="U2636" s="101"/>
      <c r="V2636" s="101"/>
      <c r="W2636" s="101"/>
      <c r="X2636" s="101"/>
      <c r="Y2636" s="101"/>
      <c r="Z2636" s="101"/>
      <c r="AA2636" s="101"/>
    </row>
    <row r="2637" customFormat="false" ht="15.75" hidden="false" customHeight="true" outlineLevel="0" collapsed="false">
      <c r="A2637" s="101"/>
      <c r="B2637" s="101" t="n">
        <v>46</v>
      </c>
      <c r="C2637" s="101" t="n">
        <v>125</v>
      </c>
      <c r="D2637" s="101" t="n">
        <v>79</v>
      </c>
      <c r="E2637" s="101" t="n">
        <v>204</v>
      </c>
      <c r="F2637" s="101" t="s">
        <v>300</v>
      </c>
      <c r="G2637" s="101" t="str">
        <f aca="false">E2637&amp;""&amp;F2637</f>
        <v>204Au</v>
      </c>
      <c r="H2637" s="101" t="n">
        <v>-20650.01</v>
      </c>
      <c r="I2637" s="101" t="n">
        <v>5578.01</v>
      </c>
      <c r="J2637" s="101" t="n">
        <v>8313.01</v>
      </c>
      <c r="K2637" s="101" t="n">
        <v>12440.01</v>
      </c>
      <c r="L2637" s="101" t="n">
        <v>18452.01</v>
      </c>
      <c r="M2637" s="101" t="n">
        <v>4040.01</v>
      </c>
      <c r="N2637" s="101" t="n">
        <v>3695.01</v>
      </c>
      <c r="O2637" s="101" t="n">
        <v>-1464.01</v>
      </c>
      <c r="P2637" s="101" t="n">
        <v>-13250.01</v>
      </c>
      <c r="Q2637" s="101" t="n">
        <v>-3453.01</v>
      </c>
      <c r="R2637" s="101"/>
      <c r="S2637" s="101"/>
      <c r="T2637" s="101"/>
      <c r="U2637" s="101"/>
      <c r="V2637" s="101"/>
      <c r="W2637" s="101"/>
      <c r="X2637" s="101"/>
      <c r="Y2637" s="101"/>
      <c r="Z2637" s="101"/>
      <c r="AA2637" s="101"/>
    </row>
    <row r="2638" customFormat="false" ht="15.75" hidden="false" customHeight="true" outlineLevel="0" collapsed="false">
      <c r="A2638" s="101"/>
      <c r="B2638" s="101" t="n">
        <v>44</v>
      </c>
      <c r="C2638" s="101" t="n">
        <v>124</v>
      </c>
      <c r="D2638" s="101" t="n">
        <v>80</v>
      </c>
      <c r="E2638" s="101" t="n">
        <v>204</v>
      </c>
      <c r="F2638" s="101" t="s">
        <v>301</v>
      </c>
      <c r="G2638" s="101" t="str">
        <f aca="false">E2638&amp;""&amp;F2638</f>
        <v>204Hg</v>
      </c>
      <c r="H2638" s="101" t="n">
        <v>-24690.197</v>
      </c>
      <c r="I2638" s="101" t="n">
        <v>7492.73</v>
      </c>
      <c r="J2638" s="101" t="n">
        <v>8835.68</v>
      </c>
      <c r="K2638" s="101" t="n">
        <v>13487.34</v>
      </c>
      <c r="L2638" s="101" t="n">
        <v>16576.01</v>
      </c>
      <c r="M2638" s="101" t="n">
        <v>-344.578</v>
      </c>
      <c r="N2638" s="101" t="n">
        <v>419.17</v>
      </c>
      <c r="O2638" s="101" t="n">
        <v>-514.26</v>
      </c>
      <c r="P2638" s="101" t="n">
        <v>-12353.01</v>
      </c>
      <c r="Q2638" s="101" t="n">
        <v>-7000.67</v>
      </c>
      <c r="R2638" s="101"/>
      <c r="S2638" s="101"/>
      <c r="T2638" s="101"/>
      <c r="U2638" s="101"/>
      <c r="V2638" s="101"/>
      <c r="W2638" s="101"/>
      <c r="X2638" s="101"/>
      <c r="Y2638" s="101"/>
      <c r="Z2638" s="101"/>
      <c r="AA2638" s="101"/>
    </row>
    <row r="2639" customFormat="false" ht="15.75" hidden="false" customHeight="true" outlineLevel="0" collapsed="false">
      <c r="A2639" s="101"/>
      <c r="B2639" s="101" t="n">
        <v>42</v>
      </c>
      <c r="C2639" s="101" t="n">
        <v>123</v>
      </c>
      <c r="D2639" s="101" t="n">
        <v>81</v>
      </c>
      <c r="E2639" s="101" t="n">
        <v>204</v>
      </c>
      <c r="F2639" s="101" t="s">
        <v>302</v>
      </c>
      <c r="G2639" s="101" t="str">
        <f aca="false">E2639&amp;""&amp;F2639</f>
        <v>204Tl</v>
      </c>
      <c r="H2639" s="101" t="n">
        <v>-24345.62</v>
      </c>
      <c r="I2639" s="101" t="n">
        <v>6656.09</v>
      </c>
      <c r="J2639" s="101" t="n">
        <v>6365.8</v>
      </c>
      <c r="K2639" s="101" t="n">
        <v>14501.85</v>
      </c>
      <c r="L2639" s="101" t="n">
        <v>14570.58</v>
      </c>
      <c r="M2639" s="101" t="n">
        <v>763.75</v>
      </c>
      <c r="N2639" s="101" t="n">
        <v>-3700.04</v>
      </c>
      <c r="O2639" s="101" t="n">
        <v>469.65</v>
      </c>
      <c r="P2639" s="101" t="n">
        <v>-8491.11</v>
      </c>
      <c r="Q2639" s="101" t="n">
        <v>-7630.93</v>
      </c>
      <c r="R2639" s="101"/>
      <c r="S2639" s="101"/>
      <c r="T2639" s="101"/>
      <c r="U2639" s="101"/>
      <c r="V2639" s="101"/>
      <c r="W2639" s="101"/>
      <c r="X2639" s="101"/>
      <c r="Y2639" s="101"/>
      <c r="Z2639" s="101"/>
      <c r="AA2639" s="101"/>
    </row>
    <row r="2640" customFormat="false" ht="15.75" hidden="false" customHeight="true" outlineLevel="0" collapsed="false">
      <c r="A2640" s="101"/>
      <c r="B2640" s="101" t="n">
        <v>40</v>
      </c>
      <c r="C2640" s="101" t="n">
        <v>122</v>
      </c>
      <c r="D2640" s="101" t="n">
        <v>82</v>
      </c>
      <c r="E2640" s="101" t="n">
        <v>204</v>
      </c>
      <c r="F2640" s="101" t="s">
        <v>303</v>
      </c>
      <c r="G2640" s="101" t="str">
        <f aca="false">E2640&amp;""&amp;F2640</f>
        <v>204Pb</v>
      </c>
      <c r="H2640" s="101" t="n">
        <v>-25109.37</v>
      </c>
      <c r="I2640" s="101" t="n">
        <v>8394.68</v>
      </c>
      <c r="J2640" s="101" t="n">
        <v>6637.49</v>
      </c>
      <c r="K2640" s="101" t="n">
        <v>15311.78</v>
      </c>
      <c r="L2640" s="101" t="n">
        <v>12341.81</v>
      </c>
      <c r="M2640" s="101" t="n">
        <v>-4463.795</v>
      </c>
      <c r="N2640" s="101" t="n">
        <v>-6768.57</v>
      </c>
      <c r="O2640" s="101" t="n">
        <v>1969.31</v>
      </c>
      <c r="P2640" s="101" t="n">
        <v>-7129.55</v>
      </c>
      <c r="Q2640" s="101" t="n">
        <v>-11656.45</v>
      </c>
      <c r="R2640" s="101"/>
      <c r="S2640" s="101"/>
      <c r="T2640" s="101"/>
      <c r="U2640" s="101"/>
      <c r="V2640" s="101"/>
      <c r="W2640" s="101"/>
      <c r="X2640" s="101"/>
      <c r="Y2640" s="101"/>
      <c r="Z2640" s="101"/>
      <c r="AA2640" s="101"/>
    </row>
    <row r="2641" customFormat="false" ht="15.75" hidden="false" customHeight="true" outlineLevel="0" collapsed="false">
      <c r="A2641" s="101"/>
      <c r="B2641" s="101" t="n">
        <v>38</v>
      </c>
      <c r="C2641" s="101" t="n">
        <v>121</v>
      </c>
      <c r="D2641" s="101" t="n">
        <v>83</v>
      </c>
      <c r="E2641" s="101" t="n">
        <v>204</v>
      </c>
      <c r="F2641" s="101" t="s">
        <v>304</v>
      </c>
      <c r="G2641" s="101" t="str">
        <f aca="false">E2641&amp;""&amp;F2641</f>
        <v>204Bi</v>
      </c>
      <c r="H2641" s="101" t="n">
        <v>-20645.575</v>
      </c>
      <c r="I2641" s="101" t="n">
        <v>7192.65</v>
      </c>
      <c r="J2641" s="101" t="n">
        <v>3148.54</v>
      </c>
      <c r="K2641" s="101" t="n">
        <v>16047.43</v>
      </c>
      <c r="L2641" s="101" t="n">
        <v>9237.11</v>
      </c>
      <c r="M2641" s="101" t="n">
        <v>-2304.774</v>
      </c>
      <c r="N2641" s="101" t="n">
        <v>-8770.14</v>
      </c>
      <c r="O2641" s="101" t="n">
        <v>3977.06</v>
      </c>
      <c r="P2641" s="101" t="n">
        <v>-2173.7</v>
      </c>
      <c r="Q2641" s="101" t="n">
        <v>-11406.13</v>
      </c>
      <c r="R2641" s="101"/>
      <c r="S2641" s="101"/>
      <c r="T2641" s="101"/>
      <c r="U2641" s="101"/>
      <c r="V2641" s="101"/>
      <c r="W2641" s="101"/>
      <c r="X2641" s="101"/>
      <c r="Y2641" s="101"/>
      <c r="Z2641" s="101"/>
      <c r="AA2641" s="101"/>
    </row>
    <row r="2642" customFormat="false" ht="15.75" hidden="false" customHeight="true" outlineLevel="0" collapsed="false">
      <c r="A2642" s="101"/>
      <c r="B2642" s="101" t="n">
        <v>36</v>
      </c>
      <c r="C2642" s="101" t="n">
        <v>120</v>
      </c>
      <c r="D2642" s="101" t="n">
        <v>84</v>
      </c>
      <c r="E2642" s="101" t="n">
        <v>204</v>
      </c>
      <c r="F2642" s="101" t="s">
        <v>305</v>
      </c>
      <c r="G2642" s="101" t="str">
        <f aca="false">E2642&amp;""&amp;F2642</f>
        <v>204Po</v>
      </c>
      <c r="H2642" s="101" t="n">
        <v>-18340.801</v>
      </c>
      <c r="I2642" s="101" t="n">
        <v>9101.36</v>
      </c>
      <c r="J2642" s="101" t="n">
        <v>4105.53</v>
      </c>
      <c r="K2642" s="101" t="n">
        <v>16559.31</v>
      </c>
      <c r="L2642" s="101" t="n">
        <v>6978.52</v>
      </c>
      <c r="M2642" s="101" t="n">
        <v>-6465.369</v>
      </c>
      <c r="N2642" s="101" t="n">
        <v>-10357.82</v>
      </c>
      <c r="O2642" s="101" t="n">
        <v>5484.82</v>
      </c>
      <c r="P2642" s="101" t="n">
        <v>-843.77</v>
      </c>
      <c r="Q2642" s="101" t="n">
        <v>-14249.59</v>
      </c>
      <c r="R2642" s="101"/>
      <c r="S2642" s="101"/>
      <c r="T2642" s="101"/>
      <c r="U2642" s="101"/>
      <c r="V2642" s="101"/>
      <c r="W2642" s="101"/>
      <c r="X2642" s="101"/>
      <c r="Y2642" s="101"/>
      <c r="Z2642" s="101"/>
      <c r="AA2642" s="101"/>
    </row>
    <row r="2643" customFormat="false" ht="15.75" hidden="false" customHeight="true" outlineLevel="0" collapsed="false">
      <c r="A2643" s="101"/>
      <c r="B2643" s="101" t="n">
        <v>34</v>
      </c>
      <c r="C2643" s="101" t="n">
        <v>119</v>
      </c>
      <c r="D2643" s="101" t="n">
        <v>85</v>
      </c>
      <c r="E2643" s="101" t="n">
        <v>204</v>
      </c>
      <c r="F2643" s="101" t="s">
        <v>306</v>
      </c>
      <c r="G2643" s="101" t="str">
        <f aca="false">E2643&amp;""&amp;F2643</f>
        <v>204At</v>
      </c>
      <c r="H2643" s="101" t="n">
        <v>-11875.432</v>
      </c>
      <c r="I2643" s="101" t="n">
        <v>7784.22</v>
      </c>
      <c r="J2643" s="101" t="n">
        <v>1853.64</v>
      </c>
      <c r="K2643" s="101" t="n">
        <v>17427.26</v>
      </c>
      <c r="L2643" s="101" t="n">
        <v>5712.6</v>
      </c>
      <c r="M2643" s="101" t="n">
        <v>-3892.456</v>
      </c>
      <c r="N2643" s="101" t="n">
        <v>-12482.82</v>
      </c>
      <c r="O2643" s="101" t="n">
        <v>6070.33</v>
      </c>
      <c r="P2643" s="101" t="n">
        <v>2359.83</v>
      </c>
      <c r="Q2643" s="101" t="n">
        <v>-13787.47</v>
      </c>
      <c r="R2643" s="101"/>
      <c r="S2643" s="101"/>
      <c r="T2643" s="101"/>
      <c r="U2643" s="101"/>
      <c r="V2643" s="101"/>
      <c r="W2643" s="101"/>
      <c r="X2643" s="101"/>
      <c r="Y2643" s="101"/>
      <c r="Z2643" s="101"/>
      <c r="AA2643" s="101"/>
    </row>
    <row r="2644" customFormat="false" ht="15.75" hidden="false" customHeight="true" outlineLevel="0" collapsed="false">
      <c r="A2644" s="101"/>
      <c r="B2644" s="101" t="n">
        <v>32</v>
      </c>
      <c r="C2644" s="101" t="n">
        <v>118</v>
      </c>
      <c r="D2644" s="101" t="n">
        <v>86</v>
      </c>
      <c r="E2644" s="101" t="n">
        <v>204</v>
      </c>
      <c r="F2644" s="101" t="s">
        <v>307</v>
      </c>
      <c r="G2644" s="101" t="str">
        <f aca="false">E2644&amp;""&amp;F2644</f>
        <v>204Rn</v>
      </c>
      <c r="H2644" s="101" t="n">
        <v>-7982.976</v>
      </c>
      <c r="I2644" s="101" t="n">
        <v>9895.01</v>
      </c>
      <c r="J2644" s="101" t="n">
        <v>3109.42</v>
      </c>
      <c r="K2644" s="101" t="n">
        <v>17851.32</v>
      </c>
      <c r="L2644" s="101" t="n">
        <v>4636.79</v>
      </c>
      <c r="M2644" s="101" t="n">
        <v>-8590.365</v>
      </c>
      <c r="N2644" s="101" t="n">
        <v>-14030.11</v>
      </c>
      <c r="O2644" s="101" t="n">
        <v>6546.43</v>
      </c>
      <c r="P2644" s="101" t="n">
        <v>2038.81</v>
      </c>
      <c r="Q2644" s="101" t="n">
        <v>-16930.58</v>
      </c>
      <c r="R2644" s="101"/>
      <c r="S2644" s="101"/>
      <c r="T2644" s="101"/>
      <c r="U2644" s="101"/>
      <c r="V2644" s="101"/>
      <c r="W2644" s="101"/>
      <c r="X2644" s="101"/>
      <c r="Y2644" s="101"/>
      <c r="Z2644" s="101"/>
      <c r="AA2644" s="101"/>
    </row>
    <row r="2645" customFormat="false" ht="15.75" hidden="false" customHeight="true" outlineLevel="0" collapsed="false">
      <c r="A2645" s="101"/>
      <c r="B2645" s="101" t="n">
        <v>30</v>
      </c>
      <c r="C2645" s="101" t="n">
        <v>117</v>
      </c>
      <c r="D2645" s="101" t="n">
        <v>87</v>
      </c>
      <c r="E2645" s="101" t="n">
        <v>204</v>
      </c>
      <c r="F2645" s="101" t="s">
        <v>308</v>
      </c>
      <c r="G2645" s="101" t="str">
        <f aca="false">E2645&amp;""&amp;F2645</f>
        <v>204Fr</v>
      </c>
      <c r="H2645" s="101" t="n">
        <v>607.39</v>
      </c>
      <c r="I2645" s="101" t="n">
        <v>8340.21</v>
      </c>
      <c r="J2645" s="101" t="n">
        <v>522.3</v>
      </c>
      <c r="K2645" s="101" t="n">
        <v>18627.01</v>
      </c>
      <c r="L2645" s="101" t="n">
        <v>3379.75</v>
      </c>
      <c r="M2645" s="101" t="n">
        <v>-5439.745</v>
      </c>
      <c r="N2645" s="101"/>
      <c r="O2645" s="101" t="n">
        <v>7170.44</v>
      </c>
      <c r="P2645" s="101" t="n">
        <v>5480.94</v>
      </c>
      <c r="Q2645" s="101" t="n">
        <v>-16130.8</v>
      </c>
      <c r="R2645" s="101"/>
      <c r="S2645" s="101"/>
      <c r="T2645" s="101"/>
      <c r="U2645" s="101"/>
      <c r="V2645" s="101"/>
      <c r="W2645" s="101"/>
      <c r="X2645" s="101"/>
      <c r="Y2645" s="101"/>
      <c r="Z2645" s="101"/>
      <c r="AA2645" s="101"/>
    </row>
    <row r="2646" customFormat="false" ht="15.75" hidden="false" customHeight="true" outlineLevel="0" collapsed="false">
      <c r="A2646" s="101"/>
      <c r="B2646" s="101" t="n">
        <v>28</v>
      </c>
      <c r="C2646" s="101" t="n">
        <v>116</v>
      </c>
      <c r="D2646" s="101" t="n">
        <v>88</v>
      </c>
      <c r="E2646" s="101" t="n">
        <v>204</v>
      </c>
      <c r="F2646" s="101" t="s">
        <v>309</v>
      </c>
      <c r="G2646" s="101" t="str">
        <f aca="false">E2646&amp;""&amp;F2646</f>
        <v>204Ra</v>
      </c>
      <c r="H2646" s="101" t="n">
        <v>6047.135</v>
      </c>
      <c r="I2646" s="101" t="n">
        <v>10691.06</v>
      </c>
      <c r="J2646" s="101" t="n">
        <v>2118.12</v>
      </c>
      <c r="K2646" s="101" t="n">
        <v>19186.64</v>
      </c>
      <c r="L2646" s="101" t="n">
        <v>2256.52</v>
      </c>
      <c r="M2646" s="101"/>
      <c r="N2646" s="101"/>
      <c r="O2646" s="101" t="n">
        <v>7636.56</v>
      </c>
      <c r="P2646" s="101" t="n">
        <v>4917.44</v>
      </c>
      <c r="Q2646" s="101"/>
      <c r="R2646" s="101"/>
      <c r="S2646" s="101"/>
      <c r="T2646" s="101"/>
      <c r="U2646" s="101"/>
      <c r="V2646" s="101"/>
      <c r="W2646" s="101"/>
      <c r="X2646" s="101"/>
      <c r="Y2646" s="101"/>
      <c r="Z2646" s="101"/>
      <c r="AA2646" s="101"/>
    </row>
    <row r="2647" customFormat="false" ht="15.75" hidden="false" customHeight="true" outlineLevel="0" collapsed="false">
      <c r="A2647" s="101"/>
      <c r="B2647" s="101" t="n">
        <v>49</v>
      </c>
      <c r="C2647" s="101" t="n">
        <v>127</v>
      </c>
      <c r="D2647" s="101" t="n">
        <v>78</v>
      </c>
      <c r="E2647" s="101" t="n">
        <v>205</v>
      </c>
      <c r="F2647" s="101" t="s">
        <v>299</v>
      </c>
      <c r="G2647" s="101" t="str">
        <f aca="false">E2647&amp;""&amp;F2647</f>
        <v>205Pt</v>
      </c>
      <c r="H2647" s="101" t="n">
        <v>-12966.01</v>
      </c>
      <c r="I2647" s="101" t="n">
        <v>3116.01</v>
      </c>
      <c r="J2647" s="101" t="n">
        <v>10568.01</v>
      </c>
      <c r="K2647" s="101" t="n">
        <v>9482.01</v>
      </c>
      <c r="L2647" s="101"/>
      <c r="M2647" s="101" t="n">
        <v>5803.01</v>
      </c>
      <c r="N2647" s="101" t="n">
        <v>9321.01</v>
      </c>
      <c r="O2647" s="101" t="n">
        <v>-152.01</v>
      </c>
      <c r="P2647" s="101"/>
      <c r="Q2647" s="101" t="n">
        <v>-388.01</v>
      </c>
      <c r="R2647" s="101"/>
      <c r="S2647" s="101"/>
      <c r="T2647" s="101"/>
      <c r="U2647" s="101"/>
      <c r="V2647" s="101"/>
      <c r="W2647" s="101"/>
      <c r="X2647" s="101"/>
      <c r="Y2647" s="101"/>
      <c r="Z2647" s="101"/>
      <c r="AA2647" s="101"/>
    </row>
    <row r="2648" customFormat="false" ht="15.75" hidden="false" customHeight="true" outlineLevel="0" collapsed="false">
      <c r="A2648" s="101"/>
      <c r="B2648" s="101" t="n">
        <v>47</v>
      </c>
      <c r="C2648" s="101" t="n">
        <v>126</v>
      </c>
      <c r="D2648" s="101" t="n">
        <v>79</v>
      </c>
      <c r="E2648" s="101" t="n">
        <v>205</v>
      </c>
      <c r="F2648" s="101" t="s">
        <v>300</v>
      </c>
      <c r="G2648" s="101" t="str">
        <f aca="false">E2648&amp;""&amp;F2648</f>
        <v>205Au</v>
      </c>
      <c r="H2648" s="101" t="n">
        <v>-18770.01</v>
      </c>
      <c r="I2648" s="101" t="n">
        <v>6191.01</v>
      </c>
      <c r="J2648" s="101" t="n">
        <v>8137.01</v>
      </c>
      <c r="K2648" s="101" t="n">
        <v>11769.01</v>
      </c>
      <c r="L2648" s="101" t="n">
        <v>18658.01</v>
      </c>
      <c r="M2648" s="101" t="n">
        <v>3518.01</v>
      </c>
      <c r="N2648" s="101" t="n">
        <v>5051.01</v>
      </c>
      <c r="O2648" s="101" t="n">
        <v>-1298.01</v>
      </c>
      <c r="P2648" s="101" t="n">
        <v>-16371.01</v>
      </c>
      <c r="Q2648" s="101" t="n">
        <v>-2151.01</v>
      </c>
      <c r="R2648" s="101"/>
      <c r="S2648" s="101"/>
      <c r="T2648" s="101"/>
      <c r="U2648" s="101"/>
      <c r="V2648" s="101"/>
      <c r="W2648" s="101"/>
      <c r="X2648" s="101"/>
      <c r="Y2648" s="101"/>
      <c r="Z2648" s="101"/>
      <c r="AA2648" s="101"/>
    </row>
    <row r="2649" customFormat="false" ht="15.75" hidden="false" customHeight="true" outlineLevel="0" collapsed="false">
      <c r="A2649" s="101"/>
      <c r="B2649" s="101" t="n">
        <v>45</v>
      </c>
      <c r="C2649" s="101" t="n">
        <v>125</v>
      </c>
      <c r="D2649" s="101" t="n">
        <v>80</v>
      </c>
      <c r="E2649" s="101" t="n">
        <v>205</v>
      </c>
      <c r="F2649" s="101" t="s">
        <v>301</v>
      </c>
      <c r="G2649" s="101" t="str">
        <f aca="false">E2649&amp;""&amp;F2649</f>
        <v>205Hg</v>
      </c>
      <c r="H2649" s="101" t="n">
        <v>-22287.468</v>
      </c>
      <c r="I2649" s="101" t="n">
        <v>5668.59</v>
      </c>
      <c r="J2649" s="101" t="n">
        <v>8926.01</v>
      </c>
      <c r="K2649" s="101" t="n">
        <v>13161.31</v>
      </c>
      <c r="L2649" s="101" t="n">
        <v>17239.01</v>
      </c>
      <c r="M2649" s="101" t="n">
        <v>1532.881</v>
      </c>
      <c r="N2649" s="101" t="n">
        <v>1482.25</v>
      </c>
      <c r="O2649" s="101" t="n">
        <v>-971.5</v>
      </c>
      <c r="P2649" s="101" t="n">
        <v>-11654.01</v>
      </c>
      <c r="Q2649" s="101" t="n">
        <v>-6013.17</v>
      </c>
      <c r="R2649" s="101"/>
      <c r="S2649" s="101"/>
      <c r="T2649" s="101"/>
      <c r="U2649" s="101"/>
      <c r="V2649" s="101"/>
      <c r="W2649" s="101"/>
      <c r="X2649" s="101"/>
      <c r="Y2649" s="101"/>
      <c r="Z2649" s="101"/>
      <c r="AA2649" s="101"/>
    </row>
    <row r="2650" customFormat="false" ht="15.75" hidden="false" customHeight="true" outlineLevel="0" collapsed="false">
      <c r="A2650" s="101"/>
      <c r="B2650" s="101" t="n">
        <v>43</v>
      </c>
      <c r="C2650" s="101" t="n">
        <v>124</v>
      </c>
      <c r="D2650" s="101" t="n">
        <v>81</v>
      </c>
      <c r="E2650" s="101" t="n">
        <v>205</v>
      </c>
      <c r="F2650" s="101" t="s">
        <v>302</v>
      </c>
      <c r="G2650" s="101" t="str">
        <f aca="false">E2650&amp;""&amp;F2650</f>
        <v>205Tl</v>
      </c>
      <c r="H2650" s="101" t="n">
        <v>-23820.349</v>
      </c>
      <c r="I2650" s="101" t="n">
        <v>7546.05</v>
      </c>
      <c r="J2650" s="101" t="n">
        <v>6419.12</v>
      </c>
      <c r="K2650" s="101" t="n">
        <v>14202.14</v>
      </c>
      <c r="L2650" s="101" t="n">
        <v>15254.81</v>
      </c>
      <c r="M2650" s="101" t="n">
        <v>-50.632</v>
      </c>
      <c r="N2650" s="101" t="n">
        <v>-2756.19</v>
      </c>
      <c r="O2650" s="101" t="n">
        <v>155.62</v>
      </c>
      <c r="P2650" s="101" t="n">
        <v>-10459.01</v>
      </c>
      <c r="Q2650" s="101" t="n">
        <v>-6782.3</v>
      </c>
      <c r="R2650" s="101"/>
      <c r="S2650" s="101"/>
      <c r="T2650" s="101"/>
      <c r="U2650" s="101"/>
      <c r="V2650" s="101"/>
      <c r="W2650" s="101"/>
      <c r="X2650" s="101"/>
      <c r="Y2650" s="101"/>
      <c r="Z2650" s="101"/>
      <c r="AA2650" s="101"/>
    </row>
    <row r="2651" customFormat="false" ht="15.75" hidden="false" customHeight="true" outlineLevel="0" collapsed="false">
      <c r="A2651" s="101"/>
      <c r="B2651" s="101" t="n">
        <v>41</v>
      </c>
      <c r="C2651" s="101" t="n">
        <v>123</v>
      </c>
      <c r="D2651" s="101" t="n">
        <v>82</v>
      </c>
      <c r="E2651" s="101" t="n">
        <v>205</v>
      </c>
      <c r="F2651" s="101" t="s">
        <v>303</v>
      </c>
      <c r="G2651" s="101" t="str">
        <f aca="false">E2651&amp;""&amp;F2651</f>
        <v>205Pb</v>
      </c>
      <c r="H2651" s="101" t="n">
        <v>-23769.717</v>
      </c>
      <c r="I2651" s="101" t="n">
        <v>6731.66</v>
      </c>
      <c r="J2651" s="101" t="n">
        <v>6713.07</v>
      </c>
      <c r="K2651" s="101" t="n">
        <v>15126.35</v>
      </c>
      <c r="L2651" s="101" t="n">
        <v>13078.87</v>
      </c>
      <c r="M2651" s="101" t="n">
        <v>-2705.559</v>
      </c>
      <c r="N2651" s="101" t="n">
        <v>-6260.51</v>
      </c>
      <c r="O2651" s="101" t="n">
        <v>1468.09</v>
      </c>
      <c r="P2651" s="101" t="n">
        <v>-6368.49</v>
      </c>
      <c r="Q2651" s="101" t="n">
        <v>-11195.46</v>
      </c>
      <c r="R2651" s="101"/>
      <c r="S2651" s="101"/>
      <c r="T2651" s="101"/>
      <c r="U2651" s="101"/>
      <c r="V2651" s="101"/>
      <c r="W2651" s="101"/>
      <c r="X2651" s="101"/>
      <c r="Y2651" s="101"/>
      <c r="Z2651" s="101"/>
      <c r="AA2651" s="101"/>
    </row>
    <row r="2652" customFormat="false" ht="15.75" hidden="false" customHeight="true" outlineLevel="0" collapsed="false">
      <c r="A2652" s="101"/>
      <c r="B2652" s="101" t="n">
        <v>39</v>
      </c>
      <c r="C2652" s="101" t="n">
        <v>122</v>
      </c>
      <c r="D2652" s="101" t="n">
        <v>83</v>
      </c>
      <c r="E2652" s="101" t="n">
        <v>205</v>
      </c>
      <c r="F2652" s="101" t="s">
        <v>304</v>
      </c>
      <c r="G2652" s="101" t="str">
        <f aca="false">E2652&amp;""&amp;F2652</f>
        <v>205Bi</v>
      </c>
      <c r="H2652" s="101" t="n">
        <v>-21064.159</v>
      </c>
      <c r="I2652" s="101" t="n">
        <v>8489.9</v>
      </c>
      <c r="J2652" s="101" t="n">
        <v>3243.76</v>
      </c>
      <c r="K2652" s="101" t="n">
        <v>15682.56</v>
      </c>
      <c r="L2652" s="101" t="n">
        <v>9881.25</v>
      </c>
      <c r="M2652" s="101" t="n">
        <v>-3554.951</v>
      </c>
      <c r="N2652" s="101" t="n">
        <v>-8093.91</v>
      </c>
      <c r="O2652" s="101" t="n">
        <v>3689.86</v>
      </c>
      <c r="P2652" s="101" t="n">
        <v>-4007.51</v>
      </c>
      <c r="Q2652" s="101" t="n">
        <v>-10794.68</v>
      </c>
      <c r="R2652" s="101"/>
      <c r="S2652" s="101"/>
      <c r="T2652" s="101"/>
      <c r="U2652" s="101"/>
      <c r="V2652" s="101"/>
      <c r="W2652" s="101"/>
      <c r="X2652" s="101"/>
      <c r="Y2652" s="101"/>
      <c r="Z2652" s="101"/>
      <c r="AA2652" s="101"/>
    </row>
    <row r="2653" customFormat="false" ht="15.75" hidden="false" customHeight="true" outlineLevel="0" collapsed="false">
      <c r="A2653" s="101"/>
      <c r="B2653" s="101" t="n">
        <v>37</v>
      </c>
      <c r="C2653" s="101" t="n">
        <v>121</v>
      </c>
      <c r="D2653" s="101" t="n">
        <v>84</v>
      </c>
      <c r="E2653" s="101" t="n">
        <v>205</v>
      </c>
      <c r="F2653" s="101" t="s">
        <v>305</v>
      </c>
      <c r="G2653" s="101" t="str">
        <f aca="false">E2653&amp;""&amp;F2653</f>
        <v>205Po</v>
      </c>
      <c r="H2653" s="101" t="n">
        <v>-17509.208</v>
      </c>
      <c r="I2653" s="101" t="n">
        <v>7239.72</v>
      </c>
      <c r="J2653" s="101" t="n">
        <v>4152.6</v>
      </c>
      <c r="K2653" s="101" t="n">
        <v>16341.08</v>
      </c>
      <c r="L2653" s="101" t="n">
        <v>7301.14</v>
      </c>
      <c r="M2653" s="101" t="n">
        <v>-4538.956</v>
      </c>
      <c r="N2653" s="101" t="n">
        <v>-9795.36</v>
      </c>
      <c r="O2653" s="101" t="n">
        <v>5325.28</v>
      </c>
      <c r="P2653" s="101" t="n">
        <v>311.19</v>
      </c>
      <c r="Q2653" s="101" t="n">
        <v>-13705.09</v>
      </c>
      <c r="R2653" s="101"/>
      <c r="S2653" s="101"/>
      <c r="T2653" s="101"/>
      <c r="U2653" s="101"/>
      <c r="V2653" s="101"/>
      <c r="W2653" s="101"/>
      <c r="X2653" s="101"/>
      <c r="Y2653" s="101"/>
      <c r="Z2653" s="101"/>
      <c r="AA2653" s="101"/>
    </row>
    <row r="2654" customFormat="false" ht="15.75" hidden="false" customHeight="true" outlineLevel="0" collapsed="false">
      <c r="A2654" s="101"/>
      <c r="B2654" s="101" t="n">
        <v>35</v>
      </c>
      <c r="C2654" s="101" t="n">
        <v>120</v>
      </c>
      <c r="D2654" s="101" t="n">
        <v>85</v>
      </c>
      <c r="E2654" s="101" t="n">
        <v>205</v>
      </c>
      <c r="F2654" s="101" t="s">
        <v>306</v>
      </c>
      <c r="G2654" s="101" t="str">
        <f aca="false">E2654&amp;""&amp;F2654</f>
        <v>205At</v>
      </c>
      <c r="H2654" s="101" t="n">
        <v>-12970.252</v>
      </c>
      <c r="I2654" s="101" t="n">
        <v>9166.14</v>
      </c>
      <c r="J2654" s="101" t="n">
        <v>1918.42</v>
      </c>
      <c r="K2654" s="101" t="n">
        <v>16950.36</v>
      </c>
      <c r="L2654" s="101" t="n">
        <v>6023.96</v>
      </c>
      <c r="M2654" s="101" t="n">
        <v>-5256.401</v>
      </c>
      <c r="N2654" s="101" t="n">
        <v>-11660.44</v>
      </c>
      <c r="O2654" s="101" t="n">
        <v>6019.49</v>
      </c>
      <c r="P2654" s="101" t="n">
        <v>386.35</v>
      </c>
      <c r="Q2654" s="101" t="n">
        <v>-13058.59</v>
      </c>
      <c r="R2654" s="101"/>
      <c r="S2654" s="101"/>
      <c r="T2654" s="101"/>
      <c r="U2654" s="101"/>
      <c r="V2654" s="101"/>
      <c r="W2654" s="101"/>
      <c r="X2654" s="101"/>
      <c r="Y2654" s="101"/>
      <c r="Z2654" s="101"/>
      <c r="AA2654" s="101"/>
    </row>
    <row r="2655" customFormat="false" ht="15.75" hidden="false" customHeight="true" outlineLevel="0" collapsed="false">
      <c r="A2655" s="101"/>
      <c r="B2655" s="101" t="n">
        <v>33</v>
      </c>
      <c r="C2655" s="101" t="n">
        <v>119</v>
      </c>
      <c r="D2655" s="101" t="n">
        <v>86</v>
      </c>
      <c r="E2655" s="101" t="n">
        <v>205</v>
      </c>
      <c r="F2655" s="101" t="s">
        <v>307</v>
      </c>
      <c r="G2655" s="101" t="str">
        <f aca="false">E2655&amp;""&amp;F2655</f>
        <v>205Rn</v>
      </c>
      <c r="H2655" s="101" t="n">
        <v>-7713.85</v>
      </c>
      <c r="I2655" s="101" t="n">
        <v>7802.19</v>
      </c>
      <c r="J2655" s="101" t="n">
        <v>3127.39</v>
      </c>
      <c r="K2655" s="101" t="n">
        <v>17697.21</v>
      </c>
      <c r="L2655" s="101" t="n">
        <v>4981.03</v>
      </c>
      <c r="M2655" s="101" t="n">
        <v>-6404.038</v>
      </c>
      <c r="N2655" s="101" t="n">
        <v>-13552.68</v>
      </c>
      <c r="O2655" s="101" t="n">
        <v>6386.12</v>
      </c>
      <c r="P2655" s="101" t="n">
        <v>3337.98</v>
      </c>
      <c r="Q2655" s="101" t="n">
        <v>-16392.56</v>
      </c>
      <c r="R2655" s="101"/>
      <c r="S2655" s="101"/>
      <c r="T2655" s="101"/>
      <c r="U2655" s="101"/>
      <c r="V2655" s="101"/>
      <c r="W2655" s="101"/>
      <c r="X2655" s="101"/>
      <c r="Y2655" s="101"/>
      <c r="Z2655" s="101"/>
      <c r="AA2655" s="101"/>
    </row>
    <row r="2656" customFormat="false" ht="15.75" hidden="false" customHeight="true" outlineLevel="0" collapsed="false">
      <c r="A2656" s="101"/>
      <c r="B2656" s="101" t="n">
        <v>31</v>
      </c>
      <c r="C2656" s="101" t="n">
        <v>118</v>
      </c>
      <c r="D2656" s="101" t="n">
        <v>87</v>
      </c>
      <c r="E2656" s="101" t="n">
        <v>205</v>
      </c>
      <c r="F2656" s="101" t="s">
        <v>308</v>
      </c>
      <c r="G2656" s="101" t="str">
        <f aca="false">E2656&amp;""&amp;F2656</f>
        <v>205Fr</v>
      </c>
      <c r="H2656" s="101" t="n">
        <v>-1309.812</v>
      </c>
      <c r="I2656" s="101" t="n">
        <v>9988.52</v>
      </c>
      <c r="J2656" s="101" t="n">
        <v>615.81</v>
      </c>
      <c r="K2656" s="101" t="n">
        <v>18328.73</v>
      </c>
      <c r="L2656" s="101" t="n">
        <v>3725.23</v>
      </c>
      <c r="M2656" s="101" t="n">
        <v>-7148.645</v>
      </c>
      <c r="N2656" s="101"/>
      <c r="O2656" s="101" t="n">
        <v>7054.63</v>
      </c>
      <c r="P2656" s="101" t="n">
        <v>3276.65</v>
      </c>
      <c r="Q2656" s="101" t="n">
        <v>-15428.26</v>
      </c>
      <c r="R2656" s="101"/>
      <c r="S2656" s="101"/>
      <c r="T2656" s="101"/>
      <c r="U2656" s="101"/>
      <c r="V2656" s="101"/>
      <c r="W2656" s="101"/>
      <c r="X2656" s="101"/>
      <c r="Y2656" s="101"/>
      <c r="Z2656" s="101"/>
      <c r="AA2656" s="101"/>
    </row>
    <row r="2657" customFormat="false" ht="15.75" hidden="false" customHeight="true" outlineLevel="0" collapsed="false">
      <c r="A2657" s="101"/>
      <c r="B2657" s="101" t="n">
        <v>29</v>
      </c>
      <c r="C2657" s="101" t="n">
        <v>117</v>
      </c>
      <c r="D2657" s="101" t="n">
        <v>88</v>
      </c>
      <c r="E2657" s="101" t="n">
        <v>205</v>
      </c>
      <c r="F2657" s="101" t="s">
        <v>309</v>
      </c>
      <c r="G2657" s="101" t="str">
        <f aca="false">E2657&amp;""&amp;F2657</f>
        <v>205Ra</v>
      </c>
      <c r="H2657" s="101" t="n">
        <v>5838.833</v>
      </c>
      <c r="I2657" s="101" t="n">
        <v>8279.62</v>
      </c>
      <c r="J2657" s="101" t="n">
        <v>2057.53</v>
      </c>
      <c r="K2657" s="101" t="n">
        <v>18970.68</v>
      </c>
      <c r="L2657" s="101" t="n">
        <v>2579.83</v>
      </c>
      <c r="M2657" s="101"/>
      <c r="N2657" s="101"/>
      <c r="O2657" s="101" t="n">
        <v>7486.4</v>
      </c>
      <c r="P2657" s="101" t="n">
        <v>6532.84</v>
      </c>
      <c r="Q2657" s="101"/>
      <c r="R2657" s="101"/>
      <c r="S2657" s="101"/>
      <c r="T2657" s="101"/>
      <c r="U2657" s="101"/>
      <c r="V2657" s="101"/>
      <c r="W2657" s="101"/>
      <c r="X2657" s="101"/>
      <c r="Y2657" s="101"/>
      <c r="Z2657" s="101"/>
      <c r="AA2657" s="101"/>
    </row>
    <row r="2658" customFormat="false" ht="15.75" hidden="false" customHeight="true" outlineLevel="0" collapsed="false">
      <c r="A2658" s="101"/>
      <c r="B2658" s="101" t="n">
        <v>50</v>
      </c>
      <c r="C2658" s="101" t="n">
        <v>128</v>
      </c>
      <c r="D2658" s="101" t="n">
        <v>78</v>
      </c>
      <c r="E2658" s="101" t="n">
        <v>206</v>
      </c>
      <c r="F2658" s="101" t="s">
        <v>299</v>
      </c>
      <c r="G2658" s="101" t="str">
        <f aca="false">E2658&amp;""&amp;F2658</f>
        <v>206Pt</v>
      </c>
      <c r="H2658" s="101" t="n">
        <v>-9632.01</v>
      </c>
      <c r="I2658" s="101" t="n">
        <v>4737.01</v>
      </c>
      <c r="J2658" s="101"/>
      <c r="K2658" s="101" t="n">
        <v>7852.01</v>
      </c>
      <c r="L2658" s="101"/>
      <c r="M2658" s="101" t="n">
        <v>4583.01</v>
      </c>
      <c r="N2658" s="101" t="n">
        <v>11314.01</v>
      </c>
      <c r="O2658" s="101" t="n">
        <v>1031.01</v>
      </c>
      <c r="P2658" s="101"/>
      <c r="Q2658" s="101" t="n">
        <v>1067.01</v>
      </c>
      <c r="R2658" s="101"/>
      <c r="S2658" s="101"/>
      <c r="T2658" s="101"/>
      <c r="U2658" s="101"/>
      <c r="V2658" s="101"/>
      <c r="W2658" s="101"/>
      <c r="X2658" s="101"/>
      <c r="Y2658" s="101"/>
      <c r="Z2658" s="101"/>
      <c r="AA2658" s="101"/>
    </row>
    <row r="2659" customFormat="false" ht="15.75" hidden="false" customHeight="true" outlineLevel="0" collapsed="false">
      <c r="A2659" s="101"/>
      <c r="B2659" s="101" t="n">
        <v>48</v>
      </c>
      <c r="C2659" s="101" t="n">
        <v>127</v>
      </c>
      <c r="D2659" s="101" t="n">
        <v>79</v>
      </c>
      <c r="E2659" s="101" t="n">
        <v>206</v>
      </c>
      <c r="F2659" s="101" t="s">
        <v>300</v>
      </c>
      <c r="G2659" s="101" t="str">
        <f aca="false">E2659&amp;""&amp;F2659</f>
        <v>206Au</v>
      </c>
      <c r="H2659" s="101" t="n">
        <v>-14215.01</v>
      </c>
      <c r="I2659" s="101" t="n">
        <v>3516.01</v>
      </c>
      <c r="J2659" s="101" t="n">
        <v>8537.01</v>
      </c>
      <c r="K2659" s="101" t="n">
        <v>9707.01</v>
      </c>
      <c r="L2659" s="101" t="n">
        <v>19105.01</v>
      </c>
      <c r="M2659" s="101" t="n">
        <v>6731.01</v>
      </c>
      <c r="N2659" s="101" t="n">
        <v>8038.01</v>
      </c>
      <c r="O2659" s="101" t="n">
        <v>137.01</v>
      </c>
      <c r="P2659" s="101"/>
      <c r="Q2659" s="101" t="n">
        <v>2.01</v>
      </c>
      <c r="R2659" s="101"/>
      <c r="S2659" s="101"/>
      <c r="T2659" s="101"/>
      <c r="U2659" s="101"/>
      <c r="V2659" s="101"/>
      <c r="W2659" s="101"/>
      <c r="X2659" s="101"/>
      <c r="Y2659" s="101"/>
      <c r="Z2659" s="101"/>
      <c r="AA2659" s="101"/>
    </row>
    <row r="2660" customFormat="false" ht="15.75" hidden="false" customHeight="true" outlineLevel="0" collapsed="false">
      <c r="A2660" s="101"/>
      <c r="B2660" s="101" t="n">
        <v>46</v>
      </c>
      <c r="C2660" s="101" t="n">
        <v>126</v>
      </c>
      <c r="D2660" s="101" t="n">
        <v>80</v>
      </c>
      <c r="E2660" s="101" t="n">
        <v>206</v>
      </c>
      <c r="F2660" s="101" t="s">
        <v>301</v>
      </c>
      <c r="G2660" s="101" t="str">
        <f aca="false">E2660&amp;""&amp;F2660</f>
        <v>206Hg</v>
      </c>
      <c r="H2660" s="101" t="n">
        <v>-20945.2</v>
      </c>
      <c r="I2660" s="101" t="n">
        <v>6729.05</v>
      </c>
      <c r="J2660" s="101" t="n">
        <v>9465.01</v>
      </c>
      <c r="K2660" s="101" t="n">
        <v>12397.64</v>
      </c>
      <c r="L2660" s="101" t="n">
        <v>17601.01</v>
      </c>
      <c r="M2660" s="101" t="n">
        <v>1307.643</v>
      </c>
      <c r="N2660" s="101" t="n">
        <v>2839.86</v>
      </c>
      <c r="O2660" s="101" t="n">
        <v>-677.99</v>
      </c>
      <c r="P2660" s="101" t="n">
        <v>-15268.01</v>
      </c>
      <c r="Q2660" s="101" t="n">
        <v>-5196.17</v>
      </c>
      <c r="R2660" s="101"/>
      <c r="S2660" s="101"/>
      <c r="T2660" s="101"/>
      <c r="U2660" s="101"/>
      <c r="V2660" s="101"/>
      <c r="W2660" s="101"/>
      <c r="X2660" s="101"/>
      <c r="Y2660" s="101"/>
      <c r="Z2660" s="101"/>
      <c r="AA2660" s="101"/>
    </row>
    <row r="2661" customFormat="false" ht="15.75" hidden="false" customHeight="true" outlineLevel="0" collapsed="false">
      <c r="A2661" s="101"/>
      <c r="B2661" s="101" t="n">
        <v>44</v>
      </c>
      <c r="C2661" s="101" t="n">
        <v>125</v>
      </c>
      <c r="D2661" s="101" t="n">
        <v>81</v>
      </c>
      <c r="E2661" s="101" t="n">
        <v>206</v>
      </c>
      <c r="F2661" s="101" t="s">
        <v>302</v>
      </c>
      <c r="G2661" s="101" t="str">
        <f aca="false">E2661&amp;""&amp;F2661</f>
        <v>206Tl</v>
      </c>
      <c r="H2661" s="101" t="n">
        <v>-22252.843</v>
      </c>
      <c r="I2661" s="101" t="n">
        <v>6503.81</v>
      </c>
      <c r="J2661" s="101" t="n">
        <v>7254.35</v>
      </c>
      <c r="K2661" s="101" t="n">
        <v>14049.86</v>
      </c>
      <c r="L2661" s="101" t="n">
        <v>16181.01</v>
      </c>
      <c r="M2661" s="101" t="n">
        <v>1532.219</v>
      </c>
      <c r="N2661" s="101" t="n">
        <v>-2225.09</v>
      </c>
      <c r="O2661" s="101" t="n">
        <v>-324.78</v>
      </c>
      <c r="P2661" s="101" t="n">
        <v>-10772.01</v>
      </c>
      <c r="Q2661" s="101" t="n">
        <v>-6554.44</v>
      </c>
      <c r="R2661" s="101"/>
      <c r="S2661" s="101"/>
      <c r="T2661" s="101"/>
      <c r="U2661" s="101"/>
      <c r="V2661" s="101"/>
      <c r="W2661" s="101"/>
      <c r="X2661" s="101"/>
      <c r="Y2661" s="101"/>
      <c r="Z2661" s="101"/>
      <c r="AA2661" s="101"/>
    </row>
    <row r="2662" customFormat="false" ht="15.75" hidden="false" customHeight="true" outlineLevel="0" collapsed="false">
      <c r="A2662" s="101"/>
      <c r="B2662" s="101" t="n">
        <v>42</v>
      </c>
      <c r="C2662" s="101" t="n">
        <v>124</v>
      </c>
      <c r="D2662" s="101" t="n">
        <v>82</v>
      </c>
      <c r="E2662" s="101" t="n">
        <v>206</v>
      </c>
      <c r="F2662" s="101" t="s">
        <v>303</v>
      </c>
      <c r="G2662" s="101" t="str">
        <f aca="false">E2662&amp;""&amp;F2662</f>
        <v>206Pb</v>
      </c>
      <c r="H2662" s="101" t="n">
        <v>-23785.062</v>
      </c>
      <c r="I2662" s="101" t="n">
        <v>8086.66</v>
      </c>
      <c r="J2662" s="101" t="n">
        <v>7253.68</v>
      </c>
      <c r="K2662" s="101" t="n">
        <v>14818.33</v>
      </c>
      <c r="L2662" s="101" t="n">
        <v>13672.81</v>
      </c>
      <c r="M2662" s="101" t="n">
        <v>-3757.306</v>
      </c>
      <c r="N2662" s="101" t="n">
        <v>-5596.7</v>
      </c>
      <c r="O2662" s="101" t="n">
        <v>1135.52</v>
      </c>
      <c r="P2662" s="101" t="n">
        <v>-8786.56</v>
      </c>
      <c r="Q2662" s="101" t="n">
        <v>-10792.22</v>
      </c>
      <c r="R2662" s="101"/>
      <c r="S2662" s="101"/>
      <c r="T2662" s="101"/>
      <c r="U2662" s="101"/>
      <c r="V2662" s="101"/>
      <c r="W2662" s="101"/>
      <c r="X2662" s="101"/>
      <c r="Y2662" s="101"/>
      <c r="Z2662" s="101"/>
      <c r="AA2662" s="101"/>
    </row>
    <row r="2663" customFormat="false" ht="15.75" hidden="false" customHeight="true" outlineLevel="0" collapsed="false">
      <c r="A2663" s="101"/>
      <c r="B2663" s="101" t="n">
        <v>40</v>
      </c>
      <c r="C2663" s="101" t="n">
        <v>123</v>
      </c>
      <c r="D2663" s="101" t="n">
        <v>83</v>
      </c>
      <c r="E2663" s="101" t="n">
        <v>206</v>
      </c>
      <c r="F2663" s="101" t="s">
        <v>304</v>
      </c>
      <c r="G2663" s="101" t="str">
        <f aca="false">E2663&amp;""&amp;F2663</f>
        <v>206Bi</v>
      </c>
      <c r="H2663" s="101" t="n">
        <v>-20027.757</v>
      </c>
      <c r="I2663" s="101" t="n">
        <v>7034.92</v>
      </c>
      <c r="J2663" s="101" t="n">
        <v>3547.01</v>
      </c>
      <c r="K2663" s="101" t="n">
        <v>15524.82</v>
      </c>
      <c r="L2663" s="101" t="n">
        <v>10260.08</v>
      </c>
      <c r="M2663" s="101" t="n">
        <v>-1839.397</v>
      </c>
      <c r="N2663" s="101" t="n">
        <v>-7598.77</v>
      </c>
      <c r="O2663" s="101" t="n">
        <v>3533.74</v>
      </c>
      <c r="P2663" s="101" t="n">
        <v>-3496.38</v>
      </c>
      <c r="Q2663" s="101" t="n">
        <v>-10589.87</v>
      </c>
      <c r="R2663" s="101"/>
      <c r="S2663" s="101"/>
      <c r="T2663" s="101"/>
      <c r="U2663" s="101"/>
      <c r="V2663" s="101"/>
      <c r="W2663" s="101"/>
      <c r="X2663" s="101"/>
      <c r="Y2663" s="101"/>
      <c r="Z2663" s="101"/>
      <c r="AA2663" s="101"/>
    </row>
    <row r="2664" customFormat="false" ht="15.75" hidden="false" customHeight="true" outlineLevel="0" collapsed="false">
      <c r="A2664" s="101"/>
      <c r="B2664" s="101" t="n">
        <v>38</v>
      </c>
      <c r="C2664" s="101" t="n">
        <v>122</v>
      </c>
      <c r="D2664" s="101" t="n">
        <v>84</v>
      </c>
      <c r="E2664" s="101" t="n">
        <v>206</v>
      </c>
      <c r="F2664" s="101" t="s">
        <v>305</v>
      </c>
      <c r="G2664" s="101" t="str">
        <f aca="false">E2664&amp;""&amp;F2664</f>
        <v>206Po</v>
      </c>
      <c r="H2664" s="101" t="n">
        <v>-18188.36</v>
      </c>
      <c r="I2664" s="101" t="n">
        <v>8750.47</v>
      </c>
      <c r="J2664" s="101" t="n">
        <v>4413.17</v>
      </c>
      <c r="K2664" s="101" t="n">
        <v>15990.19</v>
      </c>
      <c r="L2664" s="101" t="n">
        <v>7656.93</v>
      </c>
      <c r="M2664" s="101" t="n">
        <v>-5759.374</v>
      </c>
      <c r="N2664" s="101" t="n">
        <v>-9072.96</v>
      </c>
      <c r="O2664" s="101" t="n">
        <v>5326.95</v>
      </c>
      <c r="P2664" s="101" t="n">
        <v>-1707.61</v>
      </c>
      <c r="Q2664" s="101" t="n">
        <v>-13289.43</v>
      </c>
      <c r="R2664" s="101"/>
      <c r="S2664" s="101"/>
      <c r="T2664" s="101"/>
      <c r="U2664" s="101"/>
      <c r="V2664" s="101"/>
      <c r="W2664" s="101"/>
      <c r="X2664" s="101"/>
      <c r="Y2664" s="101"/>
      <c r="Z2664" s="101"/>
      <c r="AA2664" s="101"/>
    </row>
    <row r="2665" customFormat="false" ht="15.75" hidden="false" customHeight="true" outlineLevel="0" collapsed="false">
      <c r="A2665" s="101"/>
      <c r="B2665" s="101" t="n">
        <v>36</v>
      </c>
      <c r="C2665" s="101" t="n">
        <v>121</v>
      </c>
      <c r="D2665" s="101" t="n">
        <v>85</v>
      </c>
      <c r="E2665" s="101" t="n">
        <v>206</v>
      </c>
      <c r="F2665" s="101" t="s">
        <v>306</v>
      </c>
      <c r="G2665" s="101" t="str">
        <f aca="false">E2665&amp;""&amp;F2665</f>
        <v>206At</v>
      </c>
      <c r="H2665" s="101" t="n">
        <v>-12428.986</v>
      </c>
      <c r="I2665" s="101" t="n">
        <v>7530.05</v>
      </c>
      <c r="J2665" s="101" t="n">
        <v>2208.75</v>
      </c>
      <c r="K2665" s="101" t="n">
        <v>16696.19</v>
      </c>
      <c r="L2665" s="101" t="n">
        <v>6361.35</v>
      </c>
      <c r="M2665" s="101" t="n">
        <v>-3313.59</v>
      </c>
      <c r="N2665" s="101" t="n">
        <v>-11186.5</v>
      </c>
      <c r="O2665" s="101" t="n">
        <v>5886.87</v>
      </c>
      <c r="P2665" s="101" t="n">
        <v>1346.2</v>
      </c>
      <c r="Q2665" s="101" t="n">
        <v>-12786.45</v>
      </c>
      <c r="R2665" s="101"/>
      <c r="S2665" s="101"/>
      <c r="T2665" s="101"/>
      <c r="U2665" s="101"/>
      <c r="V2665" s="101"/>
      <c r="W2665" s="101"/>
      <c r="X2665" s="101"/>
      <c r="Y2665" s="101"/>
      <c r="Z2665" s="101"/>
      <c r="AA2665" s="101"/>
    </row>
    <row r="2666" customFormat="false" ht="15.75" hidden="false" customHeight="true" outlineLevel="0" collapsed="false">
      <c r="A2666" s="101"/>
      <c r="B2666" s="101" t="n">
        <v>34</v>
      </c>
      <c r="C2666" s="101" t="n">
        <v>120</v>
      </c>
      <c r="D2666" s="101" t="n">
        <v>86</v>
      </c>
      <c r="E2666" s="101" t="n">
        <v>206</v>
      </c>
      <c r="F2666" s="101" t="s">
        <v>307</v>
      </c>
      <c r="G2666" s="101" t="str">
        <f aca="false">E2666&amp;""&amp;F2666</f>
        <v>206Rn</v>
      </c>
      <c r="H2666" s="101" t="n">
        <v>-9115.396</v>
      </c>
      <c r="I2666" s="101" t="n">
        <v>9472.86</v>
      </c>
      <c r="J2666" s="101" t="n">
        <v>3434.11</v>
      </c>
      <c r="K2666" s="101" t="n">
        <v>17275.05</v>
      </c>
      <c r="L2666" s="101" t="n">
        <v>5352.54</v>
      </c>
      <c r="M2666" s="101" t="n">
        <v>-7872.906</v>
      </c>
      <c r="N2666" s="101" t="n">
        <v>-12681.21</v>
      </c>
      <c r="O2666" s="101" t="n">
        <v>6383.82</v>
      </c>
      <c r="P2666" s="101" t="n">
        <v>1104.84</v>
      </c>
      <c r="Q2666" s="101" t="n">
        <v>-15876.9</v>
      </c>
      <c r="R2666" s="101"/>
      <c r="S2666" s="101"/>
      <c r="T2666" s="101"/>
      <c r="U2666" s="101"/>
      <c r="V2666" s="101"/>
      <c r="W2666" s="101"/>
      <c r="X2666" s="101"/>
      <c r="Y2666" s="101"/>
      <c r="Z2666" s="101"/>
      <c r="AA2666" s="101"/>
    </row>
    <row r="2667" customFormat="false" ht="15.75" hidden="false" customHeight="true" outlineLevel="0" collapsed="false">
      <c r="A2667" s="101"/>
      <c r="B2667" s="101" t="n">
        <v>32</v>
      </c>
      <c r="C2667" s="101" t="n">
        <v>119</v>
      </c>
      <c r="D2667" s="101" t="n">
        <v>87</v>
      </c>
      <c r="E2667" s="101" t="n">
        <v>206</v>
      </c>
      <c r="F2667" s="101" t="s">
        <v>308</v>
      </c>
      <c r="G2667" s="101" t="str">
        <f aca="false">E2667&amp;""&amp;F2667</f>
        <v>206Fr</v>
      </c>
      <c r="H2667" s="101" t="n">
        <v>-1242.49</v>
      </c>
      <c r="I2667" s="101" t="n">
        <v>8003.99</v>
      </c>
      <c r="J2667" s="101" t="n">
        <v>817.61</v>
      </c>
      <c r="K2667" s="101" t="n">
        <v>17992.51</v>
      </c>
      <c r="L2667" s="101" t="n">
        <v>3945</v>
      </c>
      <c r="M2667" s="101" t="n">
        <v>-4808.299</v>
      </c>
      <c r="N2667" s="101" t="n">
        <v>-14704.01</v>
      </c>
      <c r="O2667" s="101" t="n">
        <v>6923.4</v>
      </c>
      <c r="P2667" s="101" t="n">
        <v>4438.79</v>
      </c>
      <c r="Q2667" s="101" t="n">
        <v>-15152.64</v>
      </c>
      <c r="R2667" s="101"/>
      <c r="S2667" s="101"/>
      <c r="T2667" s="101"/>
      <c r="U2667" s="101"/>
      <c r="V2667" s="101"/>
      <c r="W2667" s="101"/>
      <c r="X2667" s="101"/>
      <c r="Y2667" s="101"/>
      <c r="Z2667" s="101"/>
      <c r="AA2667" s="101"/>
    </row>
    <row r="2668" customFormat="false" ht="15.75" hidden="false" customHeight="true" outlineLevel="0" collapsed="false">
      <c r="A2668" s="101"/>
      <c r="B2668" s="101" t="n">
        <v>30</v>
      </c>
      <c r="C2668" s="101" t="n">
        <v>118</v>
      </c>
      <c r="D2668" s="101" t="n">
        <v>88</v>
      </c>
      <c r="E2668" s="101" t="n">
        <v>206</v>
      </c>
      <c r="F2668" s="101" t="s">
        <v>309</v>
      </c>
      <c r="G2668" s="101" t="str">
        <f aca="false">E2668&amp;""&amp;F2668</f>
        <v>206Ra</v>
      </c>
      <c r="H2668" s="101" t="n">
        <v>3565.809</v>
      </c>
      <c r="I2668" s="101" t="n">
        <v>10344.34</v>
      </c>
      <c r="J2668" s="101" t="n">
        <v>2413.35</v>
      </c>
      <c r="K2668" s="101" t="n">
        <v>18623.96</v>
      </c>
      <c r="L2668" s="101" t="n">
        <v>3029.16</v>
      </c>
      <c r="M2668" s="101" t="n">
        <v>-9896.01</v>
      </c>
      <c r="N2668" s="101"/>
      <c r="O2668" s="101" t="n">
        <v>7415.18</v>
      </c>
      <c r="P2668" s="101" t="n">
        <v>3990.69</v>
      </c>
      <c r="Q2668" s="101"/>
      <c r="R2668" s="101"/>
      <c r="S2668" s="101"/>
      <c r="T2668" s="101"/>
      <c r="U2668" s="101"/>
      <c r="V2668" s="101"/>
      <c r="W2668" s="101"/>
      <c r="X2668" s="101"/>
      <c r="Y2668" s="101"/>
      <c r="Z2668" s="101"/>
      <c r="AA2668" s="101"/>
    </row>
    <row r="2669" customFormat="false" ht="15.75" hidden="false" customHeight="true" outlineLevel="0" collapsed="false">
      <c r="A2669" s="101"/>
      <c r="B2669" s="101" t="n">
        <v>28</v>
      </c>
      <c r="C2669" s="101" t="n">
        <v>117</v>
      </c>
      <c r="D2669" s="101" t="n">
        <v>89</v>
      </c>
      <c r="E2669" s="101" t="n">
        <v>206</v>
      </c>
      <c r="F2669" s="101" t="s">
        <v>310</v>
      </c>
      <c r="G2669" s="101" t="str">
        <f aca="false">E2669&amp;""&amp;F2669</f>
        <v>206Ac</v>
      </c>
      <c r="H2669" s="101" t="n">
        <v>13462.01</v>
      </c>
      <c r="I2669" s="101"/>
      <c r="J2669" s="101" t="n">
        <v>-334.01</v>
      </c>
      <c r="K2669" s="101"/>
      <c r="L2669" s="101" t="n">
        <v>1724.01</v>
      </c>
      <c r="M2669" s="101"/>
      <c r="N2669" s="101"/>
      <c r="O2669" s="101" t="n">
        <v>7944.6</v>
      </c>
      <c r="P2669" s="101" t="n">
        <v>7482.01</v>
      </c>
      <c r="Q2669" s="101"/>
      <c r="R2669" s="101"/>
      <c r="S2669" s="101"/>
      <c r="T2669" s="101"/>
      <c r="U2669" s="101"/>
      <c r="V2669" s="101"/>
      <c r="W2669" s="101"/>
      <c r="X2669" s="101"/>
      <c r="Y2669" s="101"/>
      <c r="Z2669" s="101"/>
      <c r="AA2669" s="101"/>
    </row>
    <row r="2670" customFormat="false" ht="15.75" hidden="false" customHeight="true" outlineLevel="0" collapsed="false">
      <c r="A2670" s="101"/>
      <c r="B2670" s="101" t="n">
        <v>49</v>
      </c>
      <c r="C2670" s="101" t="n">
        <v>128</v>
      </c>
      <c r="D2670" s="101" t="n">
        <v>79</v>
      </c>
      <c r="E2670" s="101" t="n">
        <v>207</v>
      </c>
      <c r="F2670" s="101" t="s">
        <v>300</v>
      </c>
      <c r="G2670" s="101" t="str">
        <f aca="false">E2670&amp;""&amp;F2670</f>
        <v>207Au</v>
      </c>
      <c r="H2670" s="101" t="n">
        <v>-10805.01</v>
      </c>
      <c r="I2670" s="101" t="n">
        <v>4662.01</v>
      </c>
      <c r="J2670" s="101" t="n">
        <v>8463.01</v>
      </c>
      <c r="K2670" s="101" t="n">
        <v>8178.01</v>
      </c>
      <c r="L2670" s="101"/>
      <c r="M2670" s="101" t="n">
        <v>5682.01</v>
      </c>
      <c r="N2670" s="101" t="n">
        <v>10228.01</v>
      </c>
      <c r="O2670" s="101" t="n">
        <v>1459.01</v>
      </c>
      <c r="P2670" s="101"/>
      <c r="Q2670" s="101" t="n">
        <v>2069.01</v>
      </c>
      <c r="R2670" s="101"/>
      <c r="S2670" s="101"/>
      <c r="T2670" s="101"/>
      <c r="U2670" s="101"/>
      <c r="V2670" s="101"/>
      <c r="W2670" s="101"/>
      <c r="X2670" s="101"/>
      <c r="Y2670" s="101"/>
      <c r="Z2670" s="101"/>
      <c r="AA2670" s="101"/>
    </row>
    <row r="2671" customFormat="false" ht="15.75" hidden="false" customHeight="true" outlineLevel="0" collapsed="false">
      <c r="A2671" s="101"/>
      <c r="B2671" s="101" t="n">
        <v>47</v>
      </c>
      <c r="C2671" s="101" t="n">
        <v>127</v>
      </c>
      <c r="D2671" s="101" t="n">
        <v>80</v>
      </c>
      <c r="E2671" s="101" t="n">
        <v>207</v>
      </c>
      <c r="F2671" s="101" t="s">
        <v>301</v>
      </c>
      <c r="G2671" s="101" t="str">
        <f aca="false">E2671&amp;""&amp;F2671</f>
        <v>207Hg</v>
      </c>
      <c r="H2671" s="101" t="n">
        <v>-16487.444</v>
      </c>
      <c r="I2671" s="101" t="n">
        <v>3613.56</v>
      </c>
      <c r="J2671" s="101" t="n">
        <v>9562.01</v>
      </c>
      <c r="K2671" s="101" t="n">
        <v>10342.61</v>
      </c>
      <c r="L2671" s="101" t="n">
        <v>18099.01</v>
      </c>
      <c r="M2671" s="101" t="n">
        <v>4545.959</v>
      </c>
      <c r="N2671" s="101" t="n">
        <v>5964.08</v>
      </c>
      <c r="O2671" s="101" t="n">
        <v>714.01</v>
      </c>
      <c r="P2671" s="101" t="n">
        <v>-14145.01</v>
      </c>
      <c r="Q2671" s="101" t="n">
        <v>-2305.92</v>
      </c>
      <c r="R2671" s="101"/>
      <c r="S2671" s="101"/>
      <c r="T2671" s="101"/>
      <c r="U2671" s="101"/>
      <c r="V2671" s="101"/>
      <c r="W2671" s="101"/>
      <c r="X2671" s="101"/>
      <c r="Y2671" s="101"/>
      <c r="Z2671" s="101"/>
      <c r="AA2671" s="101"/>
    </row>
    <row r="2672" customFormat="false" ht="15.75" hidden="false" customHeight="true" outlineLevel="0" collapsed="false">
      <c r="A2672" s="101"/>
      <c r="B2672" s="101" t="n">
        <v>45</v>
      </c>
      <c r="C2672" s="101" t="n">
        <v>126</v>
      </c>
      <c r="D2672" s="101" t="n">
        <v>81</v>
      </c>
      <c r="E2672" s="101" t="n">
        <v>207</v>
      </c>
      <c r="F2672" s="101" t="s">
        <v>302</v>
      </c>
      <c r="G2672" s="101" t="str">
        <f aca="false">E2672&amp;""&amp;F2672</f>
        <v>207Tl</v>
      </c>
      <c r="H2672" s="101" t="n">
        <v>-21033.402</v>
      </c>
      <c r="I2672" s="101" t="n">
        <v>6851.88</v>
      </c>
      <c r="J2672" s="101" t="n">
        <v>7377.17</v>
      </c>
      <c r="K2672" s="101" t="n">
        <v>13355.69</v>
      </c>
      <c r="L2672" s="101" t="n">
        <v>16842.01</v>
      </c>
      <c r="M2672" s="101" t="n">
        <v>1418.121</v>
      </c>
      <c r="N2672" s="101" t="n">
        <v>-979.29</v>
      </c>
      <c r="O2672" s="101" t="n">
        <v>-314.83</v>
      </c>
      <c r="P2672" s="101" t="n">
        <v>-14108.01</v>
      </c>
      <c r="Q2672" s="101" t="n">
        <v>-5319.66</v>
      </c>
      <c r="R2672" s="101"/>
      <c r="S2672" s="101"/>
      <c r="T2672" s="101"/>
      <c r="U2672" s="101"/>
      <c r="V2672" s="101"/>
      <c r="W2672" s="101"/>
      <c r="X2672" s="101"/>
      <c r="Y2672" s="101"/>
      <c r="Z2672" s="101"/>
      <c r="AA2672" s="101"/>
    </row>
    <row r="2673" customFormat="false" ht="15.75" hidden="false" customHeight="true" outlineLevel="0" collapsed="false">
      <c r="A2673" s="101"/>
      <c r="B2673" s="101" t="n">
        <v>43</v>
      </c>
      <c r="C2673" s="101" t="n">
        <v>125</v>
      </c>
      <c r="D2673" s="101" t="n">
        <v>82</v>
      </c>
      <c r="E2673" s="101" t="n">
        <v>207</v>
      </c>
      <c r="F2673" s="101" t="s">
        <v>303</v>
      </c>
      <c r="G2673" s="101" t="str">
        <f aca="false">E2673&amp;""&amp;F2673</f>
        <v>207Pb</v>
      </c>
      <c r="H2673" s="101" t="n">
        <v>-22451.523</v>
      </c>
      <c r="I2673" s="101" t="n">
        <v>6737.78</v>
      </c>
      <c r="J2673" s="101" t="n">
        <v>7487.65</v>
      </c>
      <c r="K2673" s="101" t="n">
        <v>14824.44</v>
      </c>
      <c r="L2673" s="101" t="n">
        <v>14742</v>
      </c>
      <c r="M2673" s="101" t="n">
        <v>-2397.41</v>
      </c>
      <c r="N2673" s="101" t="n">
        <v>-5306.22</v>
      </c>
      <c r="O2673" s="101" t="n">
        <v>392.35</v>
      </c>
      <c r="P2673" s="101" t="n">
        <v>-8795.29</v>
      </c>
      <c r="Q2673" s="101" t="n">
        <v>-10495.08</v>
      </c>
      <c r="R2673" s="101"/>
      <c r="S2673" s="101"/>
      <c r="T2673" s="101"/>
      <c r="U2673" s="101"/>
      <c r="V2673" s="101"/>
      <c r="W2673" s="101"/>
      <c r="X2673" s="101"/>
      <c r="Y2673" s="101"/>
      <c r="Z2673" s="101"/>
      <c r="AA2673" s="101"/>
    </row>
    <row r="2674" customFormat="false" ht="15.75" hidden="false" customHeight="true" outlineLevel="0" collapsed="false">
      <c r="A2674" s="101"/>
      <c r="B2674" s="101" t="n">
        <v>41</v>
      </c>
      <c r="C2674" s="101" t="n">
        <v>124</v>
      </c>
      <c r="D2674" s="101" t="n">
        <v>83</v>
      </c>
      <c r="E2674" s="101" t="n">
        <v>207</v>
      </c>
      <c r="F2674" s="101" t="s">
        <v>304</v>
      </c>
      <c r="G2674" s="101" t="str">
        <f aca="false">E2674&amp;""&amp;F2674</f>
        <v>207Bi</v>
      </c>
      <c r="H2674" s="101" t="n">
        <v>-20054.113</v>
      </c>
      <c r="I2674" s="101" t="n">
        <v>8097.67</v>
      </c>
      <c r="J2674" s="101" t="n">
        <v>3558.02</v>
      </c>
      <c r="K2674" s="101" t="n">
        <v>15132.59</v>
      </c>
      <c r="L2674" s="101" t="n">
        <v>10811.71</v>
      </c>
      <c r="M2674" s="101" t="n">
        <v>-2908.813</v>
      </c>
      <c r="N2674" s="101" t="n">
        <v>-6827.21</v>
      </c>
      <c r="O2674" s="101" t="n">
        <v>3281.82</v>
      </c>
      <c r="P2674" s="101" t="n">
        <v>-5090.24</v>
      </c>
      <c r="Q2674" s="101" t="n">
        <v>-9937.07</v>
      </c>
      <c r="R2674" s="101"/>
      <c r="S2674" s="101"/>
      <c r="T2674" s="101"/>
      <c r="U2674" s="101"/>
      <c r="V2674" s="101"/>
      <c r="W2674" s="101"/>
      <c r="X2674" s="101"/>
      <c r="Y2674" s="101"/>
      <c r="Z2674" s="101"/>
      <c r="AA2674" s="101"/>
    </row>
    <row r="2675" customFormat="false" ht="15.75" hidden="false" customHeight="true" outlineLevel="0" collapsed="false">
      <c r="A2675" s="101"/>
      <c r="B2675" s="101" t="n">
        <v>39</v>
      </c>
      <c r="C2675" s="101" t="n">
        <v>123</v>
      </c>
      <c r="D2675" s="101" t="n">
        <v>84</v>
      </c>
      <c r="E2675" s="101" t="n">
        <v>207</v>
      </c>
      <c r="F2675" s="101" t="s">
        <v>305</v>
      </c>
      <c r="G2675" s="101" t="str">
        <f aca="false">E2675&amp;""&amp;F2675</f>
        <v>207Po</v>
      </c>
      <c r="H2675" s="101" t="n">
        <v>-17145.3</v>
      </c>
      <c r="I2675" s="101" t="n">
        <v>7028.26</v>
      </c>
      <c r="J2675" s="101" t="n">
        <v>4406.51</v>
      </c>
      <c r="K2675" s="101" t="n">
        <v>15778.73</v>
      </c>
      <c r="L2675" s="101" t="n">
        <v>7953.52</v>
      </c>
      <c r="M2675" s="101" t="n">
        <v>-3918.395</v>
      </c>
      <c r="N2675" s="101" t="n">
        <v>-8510.59</v>
      </c>
      <c r="O2675" s="101" t="n">
        <v>5215.79</v>
      </c>
      <c r="P2675" s="101" t="n">
        <v>-649.21</v>
      </c>
      <c r="Q2675" s="101" t="n">
        <v>-12787.63</v>
      </c>
      <c r="R2675" s="101"/>
      <c r="S2675" s="101"/>
      <c r="T2675" s="101"/>
      <c r="U2675" s="101"/>
      <c r="V2675" s="101"/>
      <c r="W2675" s="101"/>
      <c r="X2675" s="101"/>
      <c r="Y2675" s="101"/>
      <c r="Z2675" s="101"/>
      <c r="AA2675" s="101"/>
    </row>
    <row r="2676" customFormat="false" ht="15.75" hidden="false" customHeight="true" outlineLevel="0" collapsed="false">
      <c r="A2676" s="101"/>
      <c r="B2676" s="101" t="n">
        <v>37</v>
      </c>
      <c r="C2676" s="101" t="n">
        <v>122</v>
      </c>
      <c r="D2676" s="101" t="n">
        <v>85</v>
      </c>
      <c r="E2676" s="101" t="n">
        <v>207</v>
      </c>
      <c r="F2676" s="101" t="s">
        <v>306</v>
      </c>
      <c r="G2676" s="101" t="str">
        <f aca="false">E2676&amp;""&amp;F2676</f>
        <v>207At</v>
      </c>
      <c r="H2676" s="101" t="n">
        <v>-13226.905</v>
      </c>
      <c r="I2676" s="101" t="n">
        <v>8869.24</v>
      </c>
      <c r="J2676" s="101" t="n">
        <v>2327.52</v>
      </c>
      <c r="K2676" s="101" t="n">
        <v>16399.29</v>
      </c>
      <c r="L2676" s="101" t="n">
        <v>6740.69</v>
      </c>
      <c r="M2676" s="101" t="n">
        <v>-4592.192</v>
      </c>
      <c r="N2676" s="101" t="n">
        <v>-10382.57</v>
      </c>
      <c r="O2676" s="101" t="n">
        <v>5872.42</v>
      </c>
      <c r="P2676" s="101" t="n">
        <v>-488.12</v>
      </c>
      <c r="Q2676" s="101" t="n">
        <v>-12182.83</v>
      </c>
      <c r="R2676" s="101"/>
      <c r="S2676" s="101"/>
      <c r="T2676" s="101"/>
      <c r="U2676" s="101"/>
      <c r="V2676" s="101"/>
      <c r="W2676" s="101"/>
      <c r="X2676" s="101"/>
      <c r="Y2676" s="101"/>
      <c r="Z2676" s="101"/>
      <c r="AA2676" s="101"/>
    </row>
    <row r="2677" customFormat="false" ht="15.75" hidden="false" customHeight="true" outlineLevel="0" collapsed="false">
      <c r="A2677" s="101"/>
      <c r="B2677" s="101" t="n">
        <v>35</v>
      </c>
      <c r="C2677" s="101" t="n">
        <v>121</v>
      </c>
      <c r="D2677" s="101" t="n">
        <v>86</v>
      </c>
      <c r="E2677" s="101" t="n">
        <v>207</v>
      </c>
      <c r="F2677" s="101" t="s">
        <v>307</v>
      </c>
      <c r="G2677" s="101" t="str">
        <f aca="false">E2677&amp;""&amp;F2677</f>
        <v>207Rn</v>
      </c>
      <c r="H2677" s="101" t="n">
        <v>-8634.713</v>
      </c>
      <c r="I2677" s="101" t="n">
        <v>7590.63</v>
      </c>
      <c r="J2677" s="101" t="n">
        <v>3494.7</v>
      </c>
      <c r="K2677" s="101" t="n">
        <v>17063.5</v>
      </c>
      <c r="L2677" s="101" t="n">
        <v>5703.45</v>
      </c>
      <c r="M2677" s="101" t="n">
        <v>-5790.376</v>
      </c>
      <c r="N2677" s="101" t="n">
        <v>-12173.61</v>
      </c>
      <c r="O2677" s="101" t="n">
        <v>6251.13</v>
      </c>
      <c r="P2677" s="101" t="n">
        <v>2264.68</v>
      </c>
      <c r="Q2677" s="101" t="n">
        <v>-15463.54</v>
      </c>
      <c r="R2677" s="101"/>
      <c r="S2677" s="101"/>
      <c r="T2677" s="101"/>
      <c r="U2677" s="101"/>
      <c r="V2677" s="101"/>
      <c r="W2677" s="101"/>
      <c r="X2677" s="101"/>
      <c r="Y2677" s="101"/>
      <c r="Z2677" s="101"/>
      <c r="AA2677" s="101"/>
    </row>
    <row r="2678" customFormat="false" ht="15.75" hidden="false" customHeight="true" outlineLevel="0" collapsed="false">
      <c r="A2678" s="101"/>
      <c r="B2678" s="101" t="n">
        <v>33</v>
      </c>
      <c r="C2678" s="101" t="n">
        <v>120</v>
      </c>
      <c r="D2678" s="101" t="n">
        <v>87</v>
      </c>
      <c r="E2678" s="101" t="n">
        <v>207</v>
      </c>
      <c r="F2678" s="101" t="s">
        <v>308</v>
      </c>
      <c r="G2678" s="101" t="str">
        <f aca="false">E2678&amp;""&amp;F2678</f>
        <v>207Fr</v>
      </c>
      <c r="H2678" s="101" t="n">
        <v>-2844.337</v>
      </c>
      <c r="I2678" s="101" t="n">
        <v>9673.16</v>
      </c>
      <c r="J2678" s="101" t="n">
        <v>1017.91</v>
      </c>
      <c r="K2678" s="101" t="n">
        <v>17677.16</v>
      </c>
      <c r="L2678" s="101" t="n">
        <v>4452.03</v>
      </c>
      <c r="M2678" s="101" t="n">
        <v>-6383.231</v>
      </c>
      <c r="N2678" s="101" t="n">
        <v>-13990.44</v>
      </c>
      <c r="O2678" s="101" t="n">
        <v>6893.27</v>
      </c>
      <c r="P2678" s="101" t="n">
        <v>2295.68</v>
      </c>
      <c r="Q2678" s="101" t="n">
        <v>-14481.46</v>
      </c>
      <c r="R2678" s="101"/>
      <c r="S2678" s="101"/>
      <c r="T2678" s="101"/>
      <c r="U2678" s="101"/>
      <c r="V2678" s="101"/>
      <c r="W2678" s="101"/>
      <c r="X2678" s="101"/>
      <c r="Y2678" s="101"/>
      <c r="Z2678" s="101"/>
      <c r="AA2678" s="101"/>
    </row>
    <row r="2679" customFormat="false" ht="15.75" hidden="false" customHeight="true" outlineLevel="0" collapsed="false">
      <c r="A2679" s="101"/>
      <c r="B2679" s="101" t="n">
        <v>31</v>
      </c>
      <c r="C2679" s="101" t="n">
        <v>119</v>
      </c>
      <c r="D2679" s="101" t="n">
        <v>88</v>
      </c>
      <c r="E2679" s="101" t="n">
        <v>207</v>
      </c>
      <c r="F2679" s="101" t="s">
        <v>309</v>
      </c>
      <c r="G2679" s="101" t="str">
        <f aca="false">E2679&amp;""&amp;F2679</f>
        <v>207Ra</v>
      </c>
      <c r="H2679" s="101" t="n">
        <v>3538.895</v>
      </c>
      <c r="I2679" s="101" t="n">
        <v>8098.23</v>
      </c>
      <c r="J2679" s="101" t="n">
        <v>2507.59</v>
      </c>
      <c r="K2679" s="101" t="n">
        <v>18442.57</v>
      </c>
      <c r="L2679" s="101" t="n">
        <v>3325.2</v>
      </c>
      <c r="M2679" s="101" t="n">
        <v>-7607.205</v>
      </c>
      <c r="N2679" s="101"/>
      <c r="O2679" s="101" t="n">
        <v>7273.26</v>
      </c>
      <c r="P2679" s="101" t="n">
        <v>5365.32</v>
      </c>
      <c r="Q2679" s="101" t="n">
        <v>-17994.01</v>
      </c>
      <c r="R2679" s="101"/>
      <c r="S2679" s="101"/>
      <c r="T2679" s="101"/>
      <c r="U2679" s="101"/>
      <c r="V2679" s="101"/>
      <c r="W2679" s="101"/>
      <c r="X2679" s="101"/>
      <c r="Y2679" s="101"/>
      <c r="Z2679" s="101"/>
      <c r="AA2679" s="101"/>
    </row>
    <row r="2680" customFormat="false" ht="15.75" hidden="false" customHeight="true" outlineLevel="0" collapsed="false">
      <c r="A2680" s="101"/>
      <c r="B2680" s="101" t="n">
        <v>29</v>
      </c>
      <c r="C2680" s="101" t="n">
        <v>118</v>
      </c>
      <c r="D2680" s="101" t="n">
        <v>89</v>
      </c>
      <c r="E2680" s="101" t="n">
        <v>207</v>
      </c>
      <c r="F2680" s="101" t="s">
        <v>310</v>
      </c>
      <c r="G2680" s="101" t="str">
        <f aca="false">E2680&amp;""&amp;F2680</f>
        <v>207Ac</v>
      </c>
      <c r="H2680" s="101" t="n">
        <v>11146.1</v>
      </c>
      <c r="I2680" s="101" t="n">
        <v>10387.01</v>
      </c>
      <c r="J2680" s="101" t="n">
        <v>-291.32</v>
      </c>
      <c r="K2680" s="101"/>
      <c r="L2680" s="101" t="n">
        <v>2122.03</v>
      </c>
      <c r="M2680" s="101"/>
      <c r="N2680" s="101"/>
      <c r="O2680" s="101" t="n">
        <v>7844.9</v>
      </c>
      <c r="P2680" s="101" t="n">
        <v>5099.62</v>
      </c>
      <c r="Q2680" s="101"/>
      <c r="R2680" s="101"/>
      <c r="S2680" s="101"/>
      <c r="T2680" s="101"/>
      <c r="U2680" s="101"/>
      <c r="V2680" s="101"/>
      <c r="W2680" s="101"/>
      <c r="X2680" s="101"/>
      <c r="Y2680" s="101"/>
      <c r="Z2680" s="101"/>
      <c r="AA2680" s="101"/>
    </row>
    <row r="2681" customFormat="false" ht="15.75" hidden="false" customHeight="true" outlineLevel="0" collapsed="false">
      <c r="A2681" s="101"/>
      <c r="B2681" s="101" t="n">
        <v>50</v>
      </c>
      <c r="C2681" s="101" t="n">
        <v>129</v>
      </c>
      <c r="D2681" s="101" t="n">
        <v>79</v>
      </c>
      <c r="E2681" s="101" t="n">
        <v>208</v>
      </c>
      <c r="F2681" s="101" t="s">
        <v>300</v>
      </c>
      <c r="G2681" s="101" t="str">
        <f aca="false">E2681&amp;""&amp;F2681</f>
        <v>208Au</v>
      </c>
      <c r="H2681" s="101" t="n">
        <v>-6101.01</v>
      </c>
      <c r="I2681" s="101" t="n">
        <v>3367.01</v>
      </c>
      <c r="J2681" s="101"/>
      <c r="K2681" s="101" t="n">
        <v>8029.01</v>
      </c>
      <c r="L2681" s="101"/>
      <c r="M2681" s="101" t="n">
        <v>7164.01</v>
      </c>
      <c r="N2681" s="101" t="n">
        <v>10648.01</v>
      </c>
      <c r="O2681" s="101" t="n">
        <v>1161.01</v>
      </c>
      <c r="P2681" s="101"/>
      <c r="Q2681" s="101" t="n">
        <v>2315.01</v>
      </c>
      <c r="R2681" s="101"/>
      <c r="S2681" s="101"/>
      <c r="T2681" s="101"/>
      <c r="U2681" s="101"/>
      <c r="V2681" s="101"/>
      <c r="W2681" s="101"/>
      <c r="X2681" s="101"/>
      <c r="Y2681" s="101"/>
      <c r="Z2681" s="101"/>
      <c r="AA2681" s="101"/>
    </row>
    <row r="2682" customFormat="false" ht="15.75" hidden="false" customHeight="true" outlineLevel="0" collapsed="false">
      <c r="A2682" s="101"/>
      <c r="B2682" s="101" t="n">
        <v>48</v>
      </c>
      <c r="C2682" s="101" t="n">
        <v>128</v>
      </c>
      <c r="D2682" s="101" t="n">
        <v>80</v>
      </c>
      <c r="E2682" s="101" t="n">
        <v>208</v>
      </c>
      <c r="F2682" s="101" t="s">
        <v>301</v>
      </c>
      <c r="G2682" s="101" t="str">
        <f aca="false">E2682&amp;""&amp;F2682</f>
        <v>208Hg</v>
      </c>
      <c r="H2682" s="101" t="n">
        <v>-13265.406</v>
      </c>
      <c r="I2682" s="101" t="n">
        <v>4849.28</v>
      </c>
      <c r="J2682" s="101" t="n">
        <v>9749.01</v>
      </c>
      <c r="K2682" s="101" t="n">
        <v>8462.84</v>
      </c>
      <c r="L2682" s="101" t="n">
        <v>18212.01</v>
      </c>
      <c r="M2682" s="101" t="n">
        <v>3483.786</v>
      </c>
      <c r="N2682" s="101" t="n">
        <v>8482.67</v>
      </c>
      <c r="O2682" s="101" t="n">
        <v>2232.01</v>
      </c>
      <c r="P2682" s="101"/>
      <c r="Q2682" s="101" t="n">
        <v>-303.32</v>
      </c>
      <c r="R2682" s="101"/>
      <c r="S2682" s="101"/>
      <c r="T2682" s="101"/>
      <c r="U2682" s="101"/>
      <c r="V2682" s="101"/>
      <c r="W2682" s="101"/>
      <c r="X2682" s="101"/>
      <c r="Y2682" s="101"/>
      <c r="Z2682" s="101"/>
      <c r="AA2682" s="101"/>
    </row>
    <row r="2683" customFormat="false" ht="15.75" hidden="false" customHeight="true" outlineLevel="0" collapsed="false">
      <c r="A2683" s="101"/>
      <c r="B2683" s="101" t="n">
        <v>46</v>
      </c>
      <c r="C2683" s="101" t="n">
        <v>127</v>
      </c>
      <c r="D2683" s="101" t="n">
        <v>81</v>
      </c>
      <c r="E2683" s="101" t="n">
        <v>208</v>
      </c>
      <c r="F2683" s="101" t="s">
        <v>302</v>
      </c>
      <c r="G2683" s="101" t="str">
        <f aca="false">E2683&amp;""&amp;F2683</f>
        <v>208Tl</v>
      </c>
      <c r="H2683" s="101" t="n">
        <v>-16749.192</v>
      </c>
      <c r="I2683" s="101" t="n">
        <v>3787.11</v>
      </c>
      <c r="J2683" s="101" t="n">
        <v>7550.72</v>
      </c>
      <c r="K2683" s="101" t="n">
        <v>10638.98</v>
      </c>
      <c r="L2683" s="101" t="n">
        <v>17113.01</v>
      </c>
      <c r="M2683" s="101" t="n">
        <v>4998.882</v>
      </c>
      <c r="N2683" s="101" t="n">
        <v>2120.52</v>
      </c>
      <c r="O2683" s="101" t="n">
        <v>1476.01</v>
      </c>
      <c r="P2683" s="101" t="n">
        <v>-13233.01</v>
      </c>
      <c r="Q2683" s="101" t="n">
        <v>-2368.99</v>
      </c>
      <c r="R2683" s="101"/>
      <c r="S2683" s="101"/>
      <c r="T2683" s="101"/>
      <c r="U2683" s="101"/>
      <c r="V2683" s="101"/>
      <c r="W2683" s="101"/>
      <c r="X2683" s="101"/>
      <c r="Y2683" s="101"/>
      <c r="Z2683" s="101"/>
      <c r="AA2683" s="101"/>
    </row>
    <row r="2684" customFormat="false" ht="15.75" hidden="false" customHeight="true" outlineLevel="0" collapsed="false">
      <c r="A2684" s="101"/>
      <c r="B2684" s="101" t="n">
        <v>44</v>
      </c>
      <c r="C2684" s="101" t="n">
        <v>126</v>
      </c>
      <c r="D2684" s="101" t="n">
        <v>82</v>
      </c>
      <c r="E2684" s="101" t="n">
        <v>208</v>
      </c>
      <c r="F2684" s="101" t="s">
        <v>303</v>
      </c>
      <c r="G2684" s="101" t="str">
        <f aca="false">E2684&amp;""&amp;F2684</f>
        <v>208Pb</v>
      </c>
      <c r="H2684" s="101" t="n">
        <v>-21748.074</v>
      </c>
      <c r="I2684" s="101" t="n">
        <v>7367.87</v>
      </c>
      <c r="J2684" s="101" t="n">
        <v>8003.64</v>
      </c>
      <c r="K2684" s="101" t="n">
        <v>14105.65</v>
      </c>
      <c r="L2684" s="101" t="n">
        <v>15380.81</v>
      </c>
      <c r="M2684" s="101" t="n">
        <v>-2878.363</v>
      </c>
      <c r="N2684" s="101" t="n">
        <v>-4278.92</v>
      </c>
      <c r="O2684" s="101" t="n">
        <v>517.21</v>
      </c>
      <c r="P2684" s="101" t="n">
        <v>-12549.6</v>
      </c>
      <c r="Q2684" s="101" t="n">
        <v>-9765.28</v>
      </c>
      <c r="R2684" s="101"/>
      <c r="S2684" s="101"/>
      <c r="T2684" s="101"/>
      <c r="U2684" s="101"/>
      <c r="V2684" s="101"/>
      <c r="W2684" s="101"/>
      <c r="X2684" s="101"/>
      <c r="Y2684" s="101"/>
      <c r="Z2684" s="101"/>
      <c r="AA2684" s="101"/>
    </row>
    <row r="2685" customFormat="false" ht="15.75" hidden="false" customHeight="true" outlineLevel="0" collapsed="false">
      <c r="A2685" s="101"/>
      <c r="B2685" s="101" t="n">
        <v>42</v>
      </c>
      <c r="C2685" s="101" t="n">
        <v>125</v>
      </c>
      <c r="D2685" s="101" t="n">
        <v>83</v>
      </c>
      <c r="E2685" s="101" t="n">
        <v>208</v>
      </c>
      <c r="F2685" s="101" t="s">
        <v>304</v>
      </c>
      <c r="G2685" s="101" t="str">
        <f aca="false">E2685&amp;""&amp;F2685</f>
        <v>208Bi</v>
      </c>
      <c r="H2685" s="101" t="n">
        <v>-18869.711</v>
      </c>
      <c r="I2685" s="101" t="n">
        <v>6886.92</v>
      </c>
      <c r="J2685" s="101" t="n">
        <v>3707.16</v>
      </c>
      <c r="K2685" s="101" t="n">
        <v>14984.59</v>
      </c>
      <c r="L2685" s="101" t="n">
        <v>11194.81</v>
      </c>
      <c r="M2685" s="101" t="n">
        <v>-1400.559</v>
      </c>
      <c r="N2685" s="101" t="n">
        <v>-6400.08</v>
      </c>
      <c r="O2685" s="101" t="n">
        <v>3050.99</v>
      </c>
      <c r="P2685" s="101" t="n">
        <v>-5125.28</v>
      </c>
      <c r="Q2685" s="101" t="n">
        <v>-9795.73</v>
      </c>
      <c r="R2685" s="101"/>
      <c r="S2685" s="101"/>
      <c r="T2685" s="101"/>
      <c r="U2685" s="101"/>
      <c r="V2685" s="101"/>
      <c r="W2685" s="101"/>
      <c r="X2685" s="101"/>
      <c r="Y2685" s="101"/>
      <c r="Z2685" s="101"/>
      <c r="AA2685" s="101"/>
    </row>
    <row r="2686" customFormat="false" ht="15.75" hidden="false" customHeight="true" outlineLevel="0" collapsed="false">
      <c r="A2686" s="101"/>
      <c r="B2686" s="101" t="n">
        <v>40</v>
      </c>
      <c r="C2686" s="101" t="n">
        <v>124</v>
      </c>
      <c r="D2686" s="101" t="n">
        <v>84</v>
      </c>
      <c r="E2686" s="101" t="n">
        <v>208</v>
      </c>
      <c r="F2686" s="101" t="s">
        <v>305</v>
      </c>
      <c r="G2686" s="101" t="str">
        <f aca="false">E2686&amp;""&amp;F2686</f>
        <v>208Po</v>
      </c>
      <c r="H2686" s="101" t="n">
        <v>-17469.152</v>
      </c>
      <c r="I2686" s="101" t="n">
        <v>8395.17</v>
      </c>
      <c r="J2686" s="101" t="n">
        <v>4704.01</v>
      </c>
      <c r="K2686" s="101" t="n">
        <v>15423.43</v>
      </c>
      <c r="L2686" s="101" t="n">
        <v>8262.03</v>
      </c>
      <c r="M2686" s="101" t="n">
        <v>-4999.524</v>
      </c>
      <c r="N2686" s="101" t="n">
        <v>-7813.93</v>
      </c>
      <c r="O2686" s="101" t="n">
        <v>5215.3</v>
      </c>
      <c r="P2686" s="101" t="n">
        <v>-2306.6</v>
      </c>
      <c r="Q2686" s="101" t="n">
        <v>-12313.56</v>
      </c>
      <c r="R2686" s="101"/>
      <c r="S2686" s="101"/>
      <c r="T2686" s="101"/>
      <c r="U2686" s="101"/>
      <c r="V2686" s="101"/>
      <c r="W2686" s="101"/>
      <c r="X2686" s="101"/>
      <c r="Y2686" s="101"/>
      <c r="Z2686" s="101"/>
      <c r="AA2686" s="101"/>
    </row>
    <row r="2687" customFormat="false" ht="15.75" hidden="false" customHeight="true" outlineLevel="0" collapsed="false">
      <c r="A2687" s="101"/>
      <c r="B2687" s="101" t="n">
        <v>38</v>
      </c>
      <c r="C2687" s="101" t="n">
        <v>123</v>
      </c>
      <c r="D2687" s="101" t="n">
        <v>85</v>
      </c>
      <c r="E2687" s="101" t="n">
        <v>208</v>
      </c>
      <c r="F2687" s="101" t="s">
        <v>306</v>
      </c>
      <c r="G2687" s="101" t="str">
        <f aca="false">E2687&amp;""&amp;F2687</f>
        <v>208At</v>
      </c>
      <c r="H2687" s="101" t="n">
        <v>-12469.628</v>
      </c>
      <c r="I2687" s="101" t="n">
        <v>7314.04</v>
      </c>
      <c r="J2687" s="101" t="n">
        <v>2613.3</v>
      </c>
      <c r="K2687" s="101" t="n">
        <v>16183.28</v>
      </c>
      <c r="L2687" s="101" t="n">
        <v>7019.81</v>
      </c>
      <c r="M2687" s="101" t="n">
        <v>-2814.402</v>
      </c>
      <c r="N2687" s="101" t="n">
        <v>-9803.82</v>
      </c>
      <c r="O2687" s="101" t="n">
        <v>5751.03</v>
      </c>
      <c r="P2687" s="101" t="n">
        <v>295.51</v>
      </c>
      <c r="Q2687" s="101" t="n">
        <v>-11906.23</v>
      </c>
      <c r="R2687" s="101"/>
      <c r="S2687" s="101"/>
      <c r="T2687" s="101"/>
      <c r="U2687" s="101"/>
      <c r="V2687" s="101"/>
      <c r="W2687" s="101"/>
      <c r="X2687" s="101"/>
      <c r="Y2687" s="101"/>
      <c r="Z2687" s="101"/>
      <c r="AA2687" s="101"/>
    </row>
    <row r="2688" customFormat="false" ht="15.75" hidden="false" customHeight="true" outlineLevel="0" collapsed="false">
      <c r="A2688" s="101"/>
      <c r="B2688" s="101" t="n">
        <v>36</v>
      </c>
      <c r="C2688" s="101" t="n">
        <v>122</v>
      </c>
      <c r="D2688" s="101" t="n">
        <v>86</v>
      </c>
      <c r="E2688" s="101" t="n">
        <v>208</v>
      </c>
      <c r="F2688" s="101" t="s">
        <v>307</v>
      </c>
      <c r="G2688" s="101" t="str">
        <f aca="false">E2688&amp;""&amp;F2688</f>
        <v>208Rn</v>
      </c>
      <c r="H2688" s="101" t="n">
        <v>-9655.227</v>
      </c>
      <c r="I2688" s="101" t="n">
        <v>9091.83</v>
      </c>
      <c r="J2688" s="101" t="n">
        <v>3717.29</v>
      </c>
      <c r="K2688" s="101" t="n">
        <v>16682.47</v>
      </c>
      <c r="L2688" s="101" t="n">
        <v>6044.81</v>
      </c>
      <c r="M2688" s="101" t="n">
        <v>-6989.414</v>
      </c>
      <c r="N2688" s="101" t="n">
        <v>-11370.22</v>
      </c>
      <c r="O2688" s="101" t="n">
        <v>6260.66</v>
      </c>
      <c r="P2688" s="101" t="n">
        <v>201.1</v>
      </c>
      <c r="Q2688" s="101" t="n">
        <v>-14882.21</v>
      </c>
      <c r="R2688" s="101"/>
      <c r="S2688" s="101"/>
      <c r="T2688" s="101"/>
      <c r="U2688" s="101"/>
      <c r="V2688" s="101"/>
      <c r="W2688" s="101"/>
      <c r="X2688" s="101"/>
      <c r="Y2688" s="101"/>
      <c r="Z2688" s="101"/>
      <c r="AA2688" s="101"/>
    </row>
    <row r="2689" customFormat="false" ht="15.75" hidden="false" customHeight="true" outlineLevel="0" collapsed="false">
      <c r="A2689" s="101"/>
      <c r="B2689" s="101" t="n">
        <v>34</v>
      </c>
      <c r="C2689" s="101" t="n">
        <v>121</v>
      </c>
      <c r="D2689" s="101" t="n">
        <v>87</v>
      </c>
      <c r="E2689" s="101" t="n">
        <v>208</v>
      </c>
      <c r="F2689" s="101" t="s">
        <v>308</v>
      </c>
      <c r="G2689" s="101" t="str">
        <f aca="false">E2689&amp;""&amp;F2689</f>
        <v>208Fr</v>
      </c>
      <c r="H2689" s="101" t="n">
        <v>-2665.813</v>
      </c>
      <c r="I2689" s="101" t="n">
        <v>7892.79</v>
      </c>
      <c r="J2689" s="101" t="n">
        <v>1320.07</v>
      </c>
      <c r="K2689" s="101" t="n">
        <v>17565.96</v>
      </c>
      <c r="L2689" s="101" t="n">
        <v>4814.77</v>
      </c>
      <c r="M2689" s="101" t="n">
        <v>-4380.807</v>
      </c>
      <c r="N2689" s="101" t="n">
        <v>-13424.95</v>
      </c>
      <c r="O2689" s="101" t="n">
        <v>6784.7</v>
      </c>
      <c r="P2689" s="101" t="n">
        <v>3272.12</v>
      </c>
      <c r="Q2689" s="101" t="n">
        <v>-14276.02</v>
      </c>
      <c r="R2689" s="101"/>
      <c r="S2689" s="101"/>
      <c r="T2689" s="101"/>
      <c r="U2689" s="101"/>
      <c r="V2689" s="101"/>
      <c r="W2689" s="101"/>
      <c r="X2689" s="101"/>
      <c r="Y2689" s="101"/>
      <c r="Z2689" s="101"/>
      <c r="AA2689" s="101"/>
    </row>
    <row r="2690" customFormat="false" ht="15.75" hidden="false" customHeight="true" outlineLevel="0" collapsed="false">
      <c r="A2690" s="101"/>
      <c r="B2690" s="101" t="n">
        <v>32</v>
      </c>
      <c r="C2690" s="101" t="n">
        <v>120</v>
      </c>
      <c r="D2690" s="101" t="n">
        <v>88</v>
      </c>
      <c r="E2690" s="101" t="n">
        <v>208</v>
      </c>
      <c r="F2690" s="101" t="s">
        <v>309</v>
      </c>
      <c r="G2690" s="101" t="str">
        <f aca="false">E2690&amp;""&amp;F2690</f>
        <v>208Ra</v>
      </c>
      <c r="H2690" s="101" t="n">
        <v>1714.994</v>
      </c>
      <c r="I2690" s="101" t="n">
        <v>9895.22</v>
      </c>
      <c r="J2690" s="101" t="n">
        <v>2729.64</v>
      </c>
      <c r="K2690" s="101" t="n">
        <v>17993.45</v>
      </c>
      <c r="L2690" s="101" t="n">
        <v>3747.55</v>
      </c>
      <c r="M2690" s="101" t="n">
        <v>-9044.14</v>
      </c>
      <c r="N2690" s="101" t="n">
        <v>-14959.01</v>
      </c>
      <c r="O2690" s="101" t="n">
        <v>7273.05</v>
      </c>
      <c r="P2690" s="101" t="n">
        <v>3060.74</v>
      </c>
      <c r="Q2690" s="101" t="n">
        <v>-17502.42</v>
      </c>
      <c r="R2690" s="101"/>
      <c r="S2690" s="101"/>
      <c r="T2690" s="101"/>
      <c r="U2690" s="101"/>
      <c r="V2690" s="101"/>
      <c r="W2690" s="101"/>
      <c r="X2690" s="101"/>
      <c r="Y2690" s="101"/>
      <c r="Z2690" s="101"/>
      <c r="AA2690" s="101"/>
    </row>
    <row r="2691" customFormat="false" ht="15.75" hidden="false" customHeight="true" outlineLevel="0" collapsed="false">
      <c r="A2691" s="101"/>
      <c r="B2691" s="101" t="n">
        <v>30</v>
      </c>
      <c r="C2691" s="101" t="n">
        <v>119</v>
      </c>
      <c r="D2691" s="101" t="n">
        <v>89</v>
      </c>
      <c r="E2691" s="101" t="n">
        <v>208</v>
      </c>
      <c r="F2691" s="101" t="s">
        <v>310</v>
      </c>
      <c r="G2691" s="101" t="str">
        <f aca="false">E2691&amp;""&amp;F2691</f>
        <v>208Ac</v>
      </c>
      <c r="H2691" s="101" t="n">
        <v>10759.134</v>
      </c>
      <c r="I2691" s="101" t="n">
        <v>8458.28</v>
      </c>
      <c r="J2691" s="101" t="n">
        <v>68.73</v>
      </c>
      <c r="K2691" s="101" t="n">
        <v>18845.01</v>
      </c>
      <c r="L2691" s="101" t="n">
        <v>2576.32</v>
      </c>
      <c r="M2691" s="101" t="n">
        <v>-5914.866</v>
      </c>
      <c r="N2691" s="101"/>
      <c r="O2691" s="101" t="n">
        <v>7726.83</v>
      </c>
      <c r="P2691" s="101" t="n">
        <v>6314.5</v>
      </c>
      <c r="Q2691" s="101"/>
      <c r="R2691" s="101"/>
      <c r="S2691" s="101"/>
      <c r="T2691" s="101"/>
      <c r="U2691" s="101"/>
      <c r="V2691" s="101"/>
      <c r="W2691" s="101"/>
      <c r="X2691" s="101"/>
      <c r="Y2691" s="101"/>
      <c r="Z2691" s="101"/>
      <c r="AA2691" s="101"/>
    </row>
    <row r="2692" customFormat="false" ht="15.75" hidden="false" customHeight="true" outlineLevel="0" collapsed="false">
      <c r="A2692" s="101"/>
      <c r="B2692" s="101" t="n">
        <v>28</v>
      </c>
      <c r="C2692" s="101" t="n">
        <v>118</v>
      </c>
      <c r="D2692" s="101" t="n">
        <v>90</v>
      </c>
      <c r="E2692" s="101" t="n">
        <v>208</v>
      </c>
      <c r="F2692" s="101" t="s">
        <v>311</v>
      </c>
      <c r="G2692" s="101" t="str">
        <f aca="false">E2692&amp;""&amp;F2692</f>
        <v>208Th</v>
      </c>
      <c r="H2692" s="101" t="n">
        <v>16674</v>
      </c>
      <c r="I2692" s="101"/>
      <c r="J2692" s="101" t="n">
        <v>1761.07</v>
      </c>
      <c r="K2692" s="101"/>
      <c r="L2692" s="101" t="n">
        <v>1469.75</v>
      </c>
      <c r="M2692" s="101"/>
      <c r="N2692" s="101"/>
      <c r="O2692" s="101" t="n">
        <v>8201.95</v>
      </c>
      <c r="P2692" s="101" t="n">
        <v>5846.13</v>
      </c>
      <c r="Q2692" s="101"/>
      <c r="R2692" s="101"/>
      <c r="S2692" s="101"/>
      <c r="T2692" s="101"/>
      <c r="U2692" s="101"/>
      <c r="V2692" s="101"/>
      <c r="W2692" s="101"/>
      <c r="X2692" s="101"/>
      <c r="Y2692" s="101"/>
      <c r="Z2692" s="101"/>
      <c r="AA2692" s="101"/>
    </row>
    <row r="2693" customFormat="false" ht="15.75" hidden="false" customHeight="true" outlineLevel="0" collapsed="false">
      <c r="A2693" s="101"/>
      <c r="B2693" s="101" t="n">
        <v>51</v>
      </c>
      <c r="C2693" s="101" t="n">
        <v>130</v>
      </c>
      <c r="D2693" s="101" t="n">
        <v>79</v>
      </c>
      <c r="E2693" s="101" t="n">
        <v>209</v>
      </c>
      <c r="F2693" s="101" t="s">
        <v>300</v>
      </c>
      <c r="G2693" s="101" t="str">
        <f aca="false">E2693&amp;""&amp;F2693</f>
        <v>209Au</v>
      </c>
      <c r="H2693" s="101" t="n">
        <v>-2468.01</v>
      </c>
      <c r="I2693" s="101" t="n">
        <v>4438.01</v>
      </c>
      <c r="J2693" s="101"/>
      <c r="K2693" s="101" t="n">
        <v>7806.01</v>
      </c>
      <c r="L2693" s="101"/>
      <c r="M2693" s="101" t="n">
        <v>6176.01</v>
      </c>
      <c r="N2693" s="101" t="n">
        <v>11169.01</v>
      </c>
      <c r="O2693" s="101"/>
      <c r="P2693" s="101"/>
      <c r="Q2693" s="101" t="n">
        <v>2726.01</v>
      </c>
      <c r="R2693" s="101"/>
      <c r="S2693" s="101"/>
      <c r="T2693" s="101"/>
      <c r="U2693" s="101"/>
      <c r="V2693" s="101"/>
      <c r="W2693" s="101"/>
      <c r="X2693" s="101"/>
      <c r="Y2693" s="101"/>
      <c r="Z2693" s="101"/>
      <c r="AA2693" s="101"/>
    </row>
    <row r="2694" customFormat="false" ht="15.75" hidden="false" customHeight="true" outlineLevel="0" collapsed="false">
      <c r="A2694" s="101"/>
      <c r="B2694" s="101" t="n">
        <v>49</v>
      </c>
      <c r="C2694" s="101" t="n">
        <v>129</v>
      </c>
      <c r="D2694" s="101" t="n">
        <v>80</v>
      </c>
      <c r="E2694" s="101" t="n">
        <v>209</v>
      </c>
      <c r="F2694" s="101" t="s">
        <v>301</v>
      </c>
      <c r="G2694" s="101" t="str">
        <f aca="false">E2694&amp;""&amp;F2694</f>
        <v>209Hg</v>
      </c>
      <c r="H2694" s="101" t="n">
        <v>-8644.01</v>
      </c>
      <c r="I2694" s="101" t="n">
        <v>3450.01</v>
      </c>
      <c r="J2694" s="101" t="n">
        <v>9832.01</v>
      </c>
      <c r="K2694" s="101" t="n">
        <v>8299.01</v>
      </c>
      <c r="L2694" s="101"/>
      <c r="M2694" s="101" t="n">
        <v>4993.01</v>
      </c>
      <c r="N2694" s="101" t="n">
        <v>8970.01</v>
      </c>
      <c r="O2694" s="101" t="n">
        <v>1897.01</v>
      </c>
      <c r="P2694" s="101"/>
      <c r="Q2694" s="101" t="n">
        <v>34.01</v>
      </c>
      <c r="R2694" s="101"/>
      <c r="S2694" s="101"/>
      <c r="T2694" s="101"/>
      <c r="U2694" s="101"/>
      <c r="V2694" s="101"/>
      <c r="W2694" s="101"/>
      <c r="X2694" s="101"/>
      <c r="Y2694" s="101"/>
      <c r="Z2694" s="101"/>
      <c r="AA2694" s="101"/>
    </row>
    <row r="2695" customFormat="false" ht="15.75" hidden="false" customHeight="true" outlineLevel="0" collapsed="false">
      <c r="A2695" s="101"/>
      <c r="B2695" s="101" t="n">
        <v>47</v>
      </c>
      <c r="C2695" s="101" t="n">
        <v>128</v>
      </c>
      <c r="D2695" s="101" t="n">
        <v>81</v>
      </c>
      <c r="E2695" s="101" t="n">
        <v>209</v>
      </c>
      <c r="F2695" s="101" t="s">
        <v>302</v>
      </c>
      <c r="G2695" s="101" t="str">
        <f aca="false">E2695&amp;""&amp;F2695</f>
        <v>209Tl</v>
      </c>
      <c r="H2695" s="101" t="n">
        <v>-13637.674</v>
      </c>
      <c r="I2695" s="101" t="n">
        <v>4959.8</v>
      </c>
      <c r="J2695" s="101" t="n">
        <v>7661.24</v>
      </c>
      <c r="K2695" s="101" t="n">
        <v>8746.91</v>
      </c>
      <c r="L2695" s="101" t="n">
        <v>17410.01</v>
      </c>
      <c r="M2695" s="101" t="n">
        <v>3976.448</v>
      </c>
      <c r="N2695" s="101" t="n">
        <v>4620.48</v>
      </c>
      <c r="O2695" s="101" t="n">
        <v>2707.01</v>
      </c>
      <c r="P2695" s="101" t="n">
        <v>-14825.01</v>
      </c>
      <c r="Q2695" s="101" t="n">
        <v>39.08</v>
      </c>
      <c r="R2695" s="101"/>
      <c r="S2695" s="101"/>
      <c r="T2695" s="101"/>
      <c r="U2695" s="101"/>
      <c r="V2695" s="101"/>
      <c r="W2695" s="101"/>
      <c r="X2695" s="101"/>
      <c r="Y2695" s="101"/>
      <c r="Z2695" s="101"/>
      <c r="AA2695" s="101"/>
    </row>
    <row r="2696" customFormat="false" ht="15.75" hidden="false" customHeight="true" outlineLevel="0" collapsed="false">
      <c r="A2696" s="101"/>
      <c r="B2696" s="101" t="n">
        <v>45</v>
      </c>
      <c r="C2696" s="101" t="n">
        <v>127</v>
      </c>
      <c r="D2696" s="101" t="n">
        <v>82</v>
      </c>
      <c r="E2696" s="101" t="n">
        <v>209</v>
      </c>
      <c r="F2696" s="101" t="s">
        <v>303</v>
      </c>
      <c r="G2696" s="101" t="str">
        <f aca="false">E2696&amp;""&amp;F2696</f>
        <v>209Pb</v>
      </c>
      <c r="H2696" s="101" t="n">
        <v>-17614.122</v>
      </c>
      <c r="I2696" s="101" t="n">
        <v>3937.37</v>
      </c>
      <c r="J2696" s="101" t="n">
        <v>8153.9</v>
      </c>
      <c r="K2696" s="101" t="n">
        <v>11305.23</v>
      </c>
      <c r="L2696" s="101" t="n">
        <v>15704.62</v>
      </c>
      <c r="M2696" s="101" t="n">
        <v>644.028</v>
      </c>
      <c r="N2696" s="101" t="n">
        <v>-1248.55</v>
      </c>
      <c r="O2696" s="101" t="n">
        <v>2248.43</v>
      </c>
      <c r="P2696" s="101" t="n">
        <v>-11637.69</v>
      </c>
      <c r="Q2696" s="101" t="n">
        <v>-6815.73</v>
      </c>
      <c r="R2696" s="101"/>
      <c r="S2696" s="101"/>
      <c r="T2696" s="101"/>
      <c r="U2696" s="101"/>
      <c r="V2696" s="101"/>
      <c r="W2696" s="101"/>
      <c r="X2696" s="101"/>
      <c r="Y2696" s="101"/>
      <c r="Z2696" s="101"/>
      <c r="AA2696" s="101"/>
    </row>
    <row r="2697" customFormat="false" ht="15.75" hidden="false" customHeight="true" outlineLevel="0" collapsed="false">
      <c r="A2697" s="101"/>
      <c r="B2697" s="101" t="n">
        <v>43</v>
      </c>
      <c r="C2697" s="101" t="n">
        <v>126</v>
      </c>
      <c r="D2697" s="101" t="n">
        <v>83</v>
      </c>
      <c r="E2697" s="101" t="n">
        <v>209</v>
      </c>
      <c r="F2697" s="101" t="s">
        <v>304</v>
      </c>
      <c r="G2697" s="101" t="str">
        <f aca="false">E2697&amp;""&amp;F2697</f>
        <v>209Bi</v>
      </c>
      <c r="H2697" s="101" t="n">
        <v>-18258.15</v>
      </c>
      <c r="I2697" s="101" t="n">
        <v>7459.76</v>
      </c>
      <c r="J2697" s="101" t="n">
        <v>3799.05</v>
      </c>
      <c r="K2697" s="101" t="n">
        <v>14346.67</v>
      </c>
      <c r="L2697" s="101" t="n">
        <v>11802.69</v>
      </c>
      <c r="M2697" s="101" t="n">
        <v>-1892.58</v>
      </c>
      <c r="N2697" s="101" t="n">
        <v>-5375.79</v>
      </c>
      <c r="O2697" s="101" t="n">
        <v>3137.28</v>
      </c>
      <c r="P2697" s="101" t="n">
        <v>-8797.93</v>
      </c>
      <c r="Q2697" s="101" t="n">
        <v>-8860.32</v>
      </c>
      <c r="R2697" s="101"/>
      <c r="S2697" s="101"/>
      <c r="T2697" s="101"/>
      <c r="U2697" s="101"/>
      <c r="V2697" s="101"/>
      <c r="W2697" s="101"/>
      <c r="X2697" s="101"/>
      <c r="Y2697" s="101"/>
      <c r="Z2697" s="101"/>
      <c r="AA2697" s="101"/>
    </row>
    <row r="2698" customFormat="false" ht="15.75" hidden="false" customHeight="true" outlineLevel="0" collapsed="false">
      <c r="A2698" s="101"/>
      <c r="B2698" s="101" t="n">
        <v>41</v>
      </c>
      <c r="C2698" s="101" t="n">
        <v>125</v>
      </c>
      <c r="D2698" s="101" t="n">
        <v>84</v>
      </c>
      <c r="E2698" s="101" t="n">
        <v>209</v>
      </c>
      <c r="F2698" s="101" t="s">
        <v>305</v>
      </c>
      <c r="G2698" s="101" t="str">
        <f aca="false">E2698&amp;""&amp;F2698</f>
        <v>209Po</v>
      </c>
      <c r="H2698" s="101" t="n">
        <v>-16365.57</v>
      </c>
      <c r="I2698" s="101" t="n">
        <v>6967.74</v>
      </c>
      <c r="J2698" s="101" t="n">
        <v>4784.83</v>
      </c>
      <c r="K2698" s="101" t="n">
        <v>15362.9</v>
      </c>
      <c r="L2698" s="101" t="n">
        <v>8491.99</v>
      </c>
      <c r="M2698" s="101" t="n">
        <v>-3483.209</v>
      </c>
      <c r="N2698" s="101" t="n">
        <v>-7436.74</v>
      </c>
      <c r="O2698" s="101" t="n">
        <v>4979.23</v>
      </c>
      <c r="P2698" s="101" t="n">
        <v>-1906.47</v>
      </c>
      <c r="Q2698" s="101" t="n">
        <v>-11967.26</v>
      </c>
      <c r="R2698" s="101"/>
      <c r="S2698" s="101"/>
      <c r="T2698" s="101"/>
      <c r="U2698" s="101"/>
      <c r="V2698" s="101"/>
      <c r="W2698" s="101"/>
      <c r="X2698" s="101"/>
      <c r="Y2698" s="101"/>
      <c r="Z2698" s="101"/>
      <c r="AA2698" s="101"/>
    </row>
    <row r="2699" customFormat="false" ht="15.75" hidden="false" customHeight="true" outlineLevel="0" collapsed="false">
      <c r="A2699" s="101"/>
      <c r="B2699" s="101" t="n">
        <v>39</v>
      </c>
      <c r="C2699" s="101" t="n">
        <v>124</v>
      </c>
      <c r="D2699" s="101" t="n">
        <v>85</v>
      </c>
      <c r="E2699" s="101" t="n">
        <v>209</v>
      </c>
      <c r="F2699" s="101" t="s">
        <v>306</v>
      </c>
      <c r="G2699" s="101" t="str">
        <f aca="false">E2699&amp;""&amp;F2699</f>
        <v>209At</v>
      </c>
      <c r="H2699" s="101" t="n">
        <v>-12882.361</v>
      </c>
      <c r="I2699" s="101" t="n">
        <v>8484.05</v>
      </c>
      <c r="J2699" s="101" t="n">
        <v>2702.18</v>
      </c>
      <c r="K2699" s="101" t="n">
        <v>15798.09</v>
      </c>
      <c r="L2699" s="101" t="n">
        <v>7406.19</v>
      </c>
      <c r="M2699" s="101" t="n">
        <v>-3953.536</v>
      </c>
      <c r="N2699" s="101" t="n">
        <v>-9114.4</v>
      </c>
      <c r="O2699" s="101" t="n">
        <v>5756.88</v>
      </c>
      <c r="P2699" s="101" t="n">
        <v>-1301.62</v>
      </c>
      <c r="Q2699" s="101" t="n">
        <v>-11298.45</v>
      </c>
      <c r="R2699" s="101"/>
      <c r="S2699" s="101"/>
      <c r="T2699" s="101"/>
      <c r="U2699" s="101"/>
      <c r="V2699" s="101"/>
      <c r="W2699" s="101"/>
      <c r="X2699" s="101"/>
      <c r="Y2699" s="101"/>
      <c r="Z2699" s="101"/>
      <c r="AA2699" s="101"/>
    </row>
    <row r="2700" customFormat="false" ht="15.75" hidden="false" customHeight="true" outlineLevel="0" collapsed="false">
      <c r="A2700" s="101"/>
      <c r="B2700" s="101" t="n">
        <v>37</v>
      </c>
      <c r="C2700" s="101" t="n">
        <v>123</v>
      </c>
      <c r="D2700" s="101" t="n">
        <v>86</v>
      </c>
      <c r="E2700" s="101" t="n">
        <v>209</v>
      </c>
      <c r="F2700" s="101" t="s">
        <v>307</v>
      </c>
      <c r="G2700" s="101" t="str">
        <f aca="false">E2700&amp;""&amp;F2700</f>
        <v>209Rn</v>
      </c>
      <c r="H2700" s="101" t="n">
        <v>-8928.826</v>
      </c>
      <c r="I2700" s="101" t="n">
        <v>7344.92</v>
      </c>
      <c r="J2700" s="101" t="n">
        <v>3748.17</v>
      </c>
      <c r="K2700" s="101" t="n">
        <v>16436.75</v>
      </c>
      <c r="L2700" s="101" t="n">
        <v>6361.47</v>
      </c>
      <c r="M2700" s="101" t="n">
        <v>-5160.869</v>
      </c>
      <c r="N2700" s="101" t="n">
        <v>-10782.92</v>
      </c>
      <c r="O2700" s="101" t="n">
        <v>6155.47</v>
      </c>
      <c r="P2700" s="101" t="n">
        <v>1251.36</v>
      </c>
      <c r="Q2700" s="101" t="n">
        <v>-14334.33</v>
      </c>
      <c r="R2700" s="101"/>
      <c r="S2700" s="101"/>
      <c r="T2700" s="101"/>
      <c r="U2700" s="101"/>
      <c r="V2700" s="101"/>
      <c r="W2700" s="101"/>
      <c r="X2700" s="101"/>
      <c r="Y2700" s="101"/>
      <c r="Z2700" s="101"/>
      <c r="AA2700" s="101"/>
    </row>
    <row r="2701" customFormat="false" ht="15.75" hidden="false" customHeight="true" outlineLevel="0" collapsed="false">
      <c r="A2701" s="101"/>
      <c r="B2701" s="101" t="n">
        <v>35</v>
      </c>
      <c r="C2701" s="101" t="n">
        <v>122</v>
      </c>
      <c r="D2701" s="101" t="n">
        <v>87</v>
      </c>
      <c r="E2701" s="101" t="n">
        <v>209</v>
      </c>
      <c r="F2701" s="101" t="s">
        <v>308</v>
      </c>
      <c r="G2701" s="101" t="str">
        <f aca="false">E2701&amp;""&amp;F2701</f>
        <v>209Fr</v>
      </c>
      <c r="H2701" s="101" t="n">
        <v>-3767.956</v>
      </c>
      <c r="I2701" s="101" t="n">
        <v>9173.46</v>
      </c>
      <c r="J2701" s="101" t="n">
        <v>1401.7</v>
      </c>
      <c r="K2701" s="101" t="n">
        <v>17066.25</v>
      </c>
      <c r="L2701" s="101" t="n">
        <v>5118.99</v>
      </c>
      <c r="M2701" s="101" t="n">
        <v>-5622.054</v>
      </c>
      <c r="N2701" s="101" t="n">
        <v>-12612.27</v>
      </c>
      <c r="O2701" s="101" t="n">
        <v>6777.38</v>
      </c>
      <c r="P2701" s="101" t="n">
        <v>1412.7</v>
      </c>
      <c r="Q2701" s="101" t="n">
        <v>-13554.27</v>
      </c>
      <c r="R2701" s="101"/>
      <c r="S2701" s="101"/>
      <c r="T2701" s="101"/>
      <c r="U2701" s="101"/>
      <c r="V2701" s="101"/>
      <c r="W2701" s="101"/>
      <c r="X2701" s="101"/>
      <c r="Y2701" s="101"/>
      <c r="Z2701" s="101"/>
      <c r="AA2701" s="101"/>
    </row>
    <row r="2702" customFormat="false" ht="15.75" hidden="false" customHeight="true" outlineLevel="0" collapsed="false">
      <c r="A2702" s="101"/>
      <c r="B2702" s="101" t="n">
        <v>33</v>
      </c>
      <c r="C2702" s="101" t="n">
        <v>121</v>
      </c>
      <c r="D2702" s="101" t="n">
        <v>88</v>
      </c>
      <c r="E2702" s="101" t="n">
        <v>209</v>
      </c>
      <c r="F2702" s="101" t="s">
        <v>309</v>
      </c>
      <c r="G2702" s="101" t="str">
        <f aca="false">E2702&amp;""&amp;F2702</f>
        <v>209Ra</v>
      </c>
      <c r="H2702" s="101" t="n">
        <v>1854.098</v>
      </c>
      <c r="I2702" s="101" t="n">
        <v>7932.21</v>
      </c>
      <c r="J2702" s="101" t="n">
        <v>2769.06</v>
      </c>
      <c r="K2702" s="101" t="n">
        <v>17827.43</v>
      </c>
      <c r="L2702" s="101" t="n">
        <v>4089.13</v>
      </c>
      <c r="M2702" s="101" t="n">
        <v>-6990.216</v>
      </c>
      <c r="N2702" s="101" t="n">
        <v>-14682.69</v>
      </c>
      <c r="O2702" s="101" t="n">
        <v>7143.03</v>
      </c>
      <c r="P2702" s="101" t="n">
        <v>4220.35</v>
      </c>
      <c r="Q2702" s="101" t="n">
        <v>-16976.35</v>
      </c>
      <c r="R2702" s="101"/>
      <c r="S2702" s="101"/>
      <c r="T2702" s="101"/>
      <c r="U2702" s="101"/>
      <c r="V2702" s="101"/>
      <c r="W2702" s="101"/>
      <c r="X2702" s="101"/>
      <c r="Y2702" s="101"/>
      <c r="Z2702" s="101"/>
      <c r="AA2702" s="101"/>
    </row>
    <row r="2703" customFormat="false" ht="15.75" hidden="false" customHeight="true" outlineLevel="0" collapsed="false">
      <c r="A2703" s="101"/>
      <c r="B2703" s="101" t="n">
        <v>31</v>
      </c>
      <c r="C2703" s="101" t="n">
        <v>120</v>
      </c>
      <c r="D2703" s="101" t="n">
        <v>89</v>
      </c>
      <c r="E2703" s="101" t="n">
        <v>209</v>
      </c>
      <c r="F2703" s="101" t="s">
        <v>310</v>
      </c>
      <c r="G2703" s="101" t="str">
        <f aca="false">E2703&amp;""&amp;F2703</f>
        <v>209Ac</v>
      </c>
      <c r="H2703" s="101" t="n">
        <v>8844.314</v>
      </c>
      <c r="I2703" s="101" t="n">
        <v>9986.14</v>
      </c>
      <c r="J2703" s="101" t="n">
        <v>159.65</v>
      </c>
      <c r="K2703" s="101" t="n">
        <v>18444.42</v>
      </c>
      <c r="L2703" s="101" t="n">
        <v>2889.29</v>
      </c>
      <c r="M2703" s="101" t="n">
        <v>-7692.475</v>
      </c>
      <c r="N2703" s="101"/>
      <c r="O2703" s="101" t="n">
        <v>7729.21</v>
      </c>
      <c r="P2703" s="101" t="n">
        <v>4221.16</v>
      </c>
      <c r="Q2703" s="101" t="n">
        <v>-15901</v>
      </c>
      <c r="R2703" s="101"/>
      <c r="S2703" s="101"/>
      <c r="T2703" s="101"/>
      <c r="U2703" s="101"/>
      <c r="V2703" s="101"/>
      <c r="W2703" s="101"/>
      <c r="X2703" s="101"/>
      <c r="Y2703" s="101"/>
      <c r="Z2703" s="101"/>
      <c r="AA2703" s="101"/>
    </row>
    <row r="2704" customFormat="false" ht="15.75" hidden="false" customHeight="true" outlineLevel="0" collapsed="false">
      <c r="A2704" s="101"/>
      <c r="B2704" s="101" t="n">
        <v>29</v>
      </c>
      <c r="C2704" s="101" t="n">
        <v>119</v>
      </c>
      <c r="D2704" s="101" t="n">
        <v>90</v>
      </c>
      <c r="E2704" s="101" t="n">
        <v>209</v>
      </c>
      <c r="F2704" s="101" t="s">
        <v>311</v>
      </c>
      <c r="G2704" s="101" t="str">
        <f aca="false">E2704&amp;""&amp;F2704</f>
        <v>209Th</v>
      </c>
      <c r="H2704" s="101" t="n">
        <v>16536.789</v>
      </c>
      <c r="I2704" s="101" t="n">
        <v>8208.53</v>
      </c>
      <c r="J2704" s="101" t="n">
        <v>1511.32</v>
      </c>
      <c r="K2704" s="101"/>
      <c r="L2704" s="101" t="n">
        <v>1580.05</v>
      </c>
      <c r="M2704" s="101"/>
      <c r="N2704" s="101"/>
      <c r="O2704" s="101" t="n">
        <v>8273.04</v>
      </c>
      <c r="P2704" s="101" t="n">
        <v>7532.82</v>
      </c>
      <c r="Q2704" s="101"/>
      <c r="R2704" s="101"/>
      <c r="S2704" s="101"/>
      <c r="T2704" s="101"/>
      <c r="U2704" s="101"/>
      <c r="V2704" s="101"/>
      <c r="W2704" s="101"/>
      <c r="X2704" s="101"/>
      <c r="Y2704" s="101"/>
      <c r="Z2704" s="101"/>
      <c r="AA2704" s="101"/>
    </row>
    <row r="2705" customFormat="false" ht="15.75" hidden="false" customHeight="true" outlineLevel="0" collapsed="false">
      <c r="A2705" s="101"/>
      <c r="B2705" s="101" t="n">
        <v>52</v>
      </c>
      <c r="C2705" s="101" t="n">
        <v>131</v>
      </c>
      <c r="D2705" s="101" t="n">
        <v>79</v>
      </c>
      <c r="E2705" s="101" t="n">
        <v>210</v>
      </c>
      <c r="F2705" s="101" t="s">
        <v>300</v>
      </c>
      <c r="G2705" s="101" t="str">
        <f aca="false">E2705&amp;""&amp;F2705</f>
        <v>210Au</v>
      </c>
      <c r="H2705" s="101" t="n">
        <v>2329.01</v>
      </c>
      <c r="I2705" s="101" t="n">
        <v>3274.01</v>
      </c>
      <c r="J2705" s="101"/>
      <c r="K2705" s="101" t="n">
        <v>7713.01</v>
      </c>
      <c r="L2705" s="101"/>
      <c r="M2705" s="101" t="n">
        <v>7694.01</v>
      </c>
      <c r="N2705" s="101" t="n">
        <v>11575.01</v>
      </c>
      <c r="O2705" s="101"/>
      <c r="P2705" s="101"/>
      <c r="Q2705" s="101" t="n">
        <v>2902.01</v>
      </c>
      <c r="R2705" s="101"/>
      <c r="S2705" s="101"/>
      <c r="T2705" s="101"/>
      <c r="U2705" s="101"/>
      <c r="V2705" s="101"/>
      <c r="W2705" s="101"/>
      <c r="X2705" s="101"/>
      <c r="Y2705" s="101"/>
      <c r="Z2705" s="101"/>
      <c r="AA2705" s="101"/>
    </row>
    <row r="2706" customFormat="false" ht="15.75" hidden="false" customHeight="true" outlineLevel="0" collapsed="false">
      <c r="A2706" s="101"/>
      <c r="B2706" s="101" t="n">
        <v>50</v>
      </c>
      <c r="C2706" s="101" t="n">
        <v>130</v>
      </c>
      <c r="D2706" s="101" t="n">
        <v>80</v>
      </c>
      <c r="E2706" s="101" t="n">
        <v>210</v>
      </c>
      <c r="F2706" s="101" t="s">
        <v>301</v>
      </c>
      <c r="G2706" s="101" t="str">
        <f aca="false">E2706&amp;""&amp;F2706</f>
        <v>210Hg</v>
      </c>
      <c r="H2706" s="101" t="n">
        <v>-5365.01</v>
      </c>
      <c r="I2706" s="101" t="n">
        <v>4792.01</v>
      </c>
      <c r="J2706" s="101" t="n">
        <v>10186.01</v>
      </c>
      <c r="K2706" s="101" t="n">
        <v>8243.01</v>
      </c>
      <c r="L2706" s="101"/>
      <c r="M2706" s="101" t="n">
        <v>3881.01</v>
      </c>
      <c r="N2706" s="101" t="n">
        <v>9363.01</v>
      </c>
      <c r="O2706" s="101" t="n">
        <v>1841.01</v>
      </c>
      <c r="P2706" s="101"/>
      <c r="Q2706" s="101" t="n">
        <v>201.01</v>
      </c>
      <c r="R2706" s="101"/>
      <c r="S2706" s="101"/>
      <c r="T2706" s="101"/>
      <c r="U2706" s="101"/>
      <c r="V2706" s="101"/>
      <c r="W2706" s="101"/>
      <c r="X2706" s="101"/>
      <c r="Y2706" s="101"/>
      <c r="Z2706" s="101"/>
      <c r="AA2706" s="101"/>
    </row>
    <row r="2707" customFormat="false" ht="15.75" hidden="false" customHeight="true" outlineLevel="0" collapsed="false">
      <c r="A2707" s="101"/>
      <c r="B2707" s="101" t="n">
        <v>48</v>
      </c>
      <c r="C2707" s="101" t="n">
        <v>129</v>
      </c>
      <c r="D2707" s="101" t="n">
        <v>81</v>
      </c>
      <c r="E2707" s="101" t="n">
        <v>210</v>
      </c>
      <c r="F2707" s="101" t="s">
        <v>302</v>
      </c>
      <c r="G2707" s="101" t="str">
        <f aca="false">E2707&amp;""&amp;F2707</f>
        <v>210Tl</v>
      </c>
      <c r="H2707" s="101" t="n">
        <v>-9246.048</v>
      </c>
      <c r="I2707" s="101" t="n">
        <v>3679.69</v>
      </c>
      <c r="J2707" s="101" t="n">
        <v>7891.01</v>
      </c>
      <c r="K2707" s="101" t="n">
        <v>8639.49</v>
      </c>
      <c r="L2707" s="101" t="n">
        <v>17723.01</v>
      </c>
      <c r="M2707" s="101" t="n">
        <v>5481.933</v>
      </c>
      <c r="N2707" s="101" t="n">
        <v>5545.42</v>
      </c>
      <c r="O2707" s="101" t="n">
        <v>2544.01</v>
      </c>
      <c r="P2707" s="101" t="n">
        <v>-14067.01</v>
      </c>
      <c r="Q2707" s="101" t="n">
        <v>296.76</v>
      </c>
      <c r="R2707" s="101"/>
      <c r="S2707" s="101"/>
      <c r="T2707" s="101"/>
      <c r="U2707" s="101"/>
      <c r="V2707" s="101"/>
      <c r="W2707" s="101"/>
      <c r="X2707" s="101"/>
      <c r="Y2707" s="101"/>
      <c r="Z2707" s="101"/>
      <c r="AA2707" s="101"/>
    </row>
    <row r="2708" customFormat="false" ht="15.75" hidden="false" customHeight="true" outlineLevel="0" collapsed="false">
      <c r="A2708" s="101"/>
      <c r="B2708" s="101" t="n">
        <v>46</v>
      </c>
      <c r="C2708" s="101" t="n">
        <v>128</v>
      </c>
      <c r="D2708" s="101" t="n">
        <v>82</v>
      </c>
      <c r="E2708" s="101" t="n">
        <v>210</v>
      </c>
      <c r="F2708" s="101" t="s">
        <v>303</v>
      </c>
      <c r="G2708" s="101" t="str">
        <f aca="false">E2708&amp;""&amp;F2708</f>
        <v>210Pb</v>
      </c>
      <c r="H2708" s="101" t="n">
        <v>-14727.981</v>
      </c>
      <c r="I2708" s="101" t="n">
        <v>5185.18</v>
      </c>
      <c r="J2708" s="101" t="n">
        <v>8379.28</v>
      </c>
      <c r="K2708" s="101" t="n">
        <v>9122.54</v>
      </c>
      <c r="L2708" s="101" t="n">
        <v>16040.52</v>
      </c>
      <c r="M2708" s="101" t="n">
        <v>63.486</v>
      </c>
      <c r="N2708" s="101" t="n">
        <v>1224.71</v>
      </c>
      <c r="O2708" s="101" t="n">
        <v>3792.3</v>
      </c>
      <c r="P2708" s="101" t="n">
        <v>-13373.01</v>
      </c>
      <c r="Q2708" s="101" t="n">
        <v>-4541.15</v>
      </c>
      <c r="R2708" s="101"/>
      <c r="S2708" s="101"/>
      <c r="T2708" s="101"/>
      <c r="U2708" s="101"/>
      <c r="V2708" s="101"/>
      <c r="W2708" s="101"/>
      <c r="X2708" s="101"/>
      <c r="Y2708" s="101"/>
      <c r="Z2708" s="101"/>
      <c r="AA2708" s="101"/>
    </row>
    <row r="2709" customFormat="false" ht="15.75" hidden="false" customHeight="true" outlineLevel="0" collapsed="false">
      <c r="A2709" s="101"/>
      <c r="B2709" s="101" t="n">
        <v>44</v>
      </c>
      <c r="C2709" s="101" t="n">
        <v>127</v>
      </c>
      <c r="D2709" s="101" t="n">
        <v>83</v>
      </c>
      <c r="E2709" s="101" t="n">
        <v>210</v>
      </c>
      <c r="F2709" s="101" t="s">
        <v>304</v>
      </c>
      <c r="G2709" s="101" t="str">
        <f aca="false">E2709&amp;""&amp;F2709</f>
        <v>210Bi</v>
      </c>
      <c r="H2709" s="101" t="n">
        <v>-14791.467</v>
      </c>
      <c r="I2709" s="101" t="n">
        <v>4604.63</v>
      </c>
      <c r="J2709" s="101" t="n">
        <v>4466.32</v>
      </c>
      <c r="K2709" s="101" t="n">
        <v>12064.39</v>
      </c>
      <c r="L2709" s="101" t="n">
        <v>12620.22</v>
      </c>
      <c r="M2709" s="101" t="n">
        <v>1161.228</v>
      </c>
      <c r="N2709" s="101" t="n">
        <v>-2819.81</v>
      </c>
      <c r="O2709" s="101" t="n">
        <v>5036.46</v>
      </c>
      <c r="P2709" s="101" t="n">
        <v>-8442.76</v>
      </c>
      <c r="Q2709" s="101" t="n">
        <v>-6497.21</v>
      </c>
      <c r="R2709" s="101"/>
      <c r="S2709" s="101"/>
      <c r="T2709" s="101"/>
      <c r="U2709" s="101"/>
      <c r="V2709" s="101"/>
      <c r="W2709" s="101"/>
      <c r="X2709" s="101"/>
      <c r="Y2709" s="101"/>
      <c r="Z2709" s="101"/>
      <c r="AA2709" s="101"/>
    </row>
    <row r="2710" customFormat="false" ht="15.75" hidden="false" customHeight="true" outlineLevel="0" collapsed="false">
      <c r="A2710" s="101"/>
      <c r="B2710" s="101" t="n">
        <v>42</v>
      </c>
      <c r="C2710" s="101" t="n">
        <v>126</v>
      </c>
      <c r="D2710" s="101" t="n">
        <v>84</v>
      </c>
      <c r="E2710" s="101" t="n">
        <v>210</v>
      </c>
      <c r="F2710" s="101" t="s">
        <v>305</v>
      </c>
      <c r="G2710" s="101" t="str">
        <f aca="false">E2710&amp;""&amp;F2710</f>
        <v>210Po</v>
      </c>
      <c r="H2710" s="101" t="n">
        <v>-15952.695</v>
      </c>
      <c r="I2710" s="101" t="n">
        <v>7658.44</v>
      </c>
      <c r="J2710" s="101" t="n">
        <v>4983.52</v>
      </c>
      <c r="K2710" s="101" t="n">
        <v>14626.18</v>
      </c>
      <c r="L2710" s="101" t="n">
        <v>8782.56</v>
      </c>
      <c r="M2710" s="101" t="n">
        <v>-3981.039</v>
      </c>
      <c r="N2710" s="101" t="n">
        <v>-6348.16</v>
      </c>
      <c r="O2710" s="101" t="n">
        <v>5407.45</v>
      </c>
      <c r="P2710" s="101" t="n">
        <v>-5627.54</v>
      </c>
      <c r="Q2710" s="101" t="n">
        <v>-11141.65</v>
      </c>
      <c r="R2710" s="101"/>
      <c r="S2710" s="101"/>
      <c r="T2710" s="101"/>
      <c r="U2710" s="101"/>
      <c r="V2710" s="101"/>
      <c r="W2710" s="101"/>
      <c r="X2710" s="101"/>
      <c r="Y2710" s="101"/>
      <c r="Z2710" s="101"/>
      <c r="AA2710" s="101"/>
    </row>
    <row r="2711" customFormat="false" ht="15.75" hidden="false" customHeight="true" outlineLevel="0" collapsed="false">
      <c r="A2711" s="101"/>
      <c r="B2711" s="101" t="n">
        <v>40</v>
      </c>
      <c r="C2711" s="101" t="n">
        <v>125</v>
      </c>
      <c r="D2711" s="101" t="n">
        <v>85</v>
      </c>
      <c r="E2711" s="101" t="n">
        <v>210</v>
      </c>
      <c r="F2711" s="101" t="s">
        <v>306</v>
      </c>
      <c r="G2711" s="101" t="str">
        <f aca="false">E2711&amp;""&amp;F2711</f>
        <v>210At</v>
      </c>
      <c r="H2711" s="101" t="n">
        <v>-11971.655</v>
      </c>
      <c r="I2711" s="101" t="n">
        <v>7160.61</v>
      </c>
      <c r="J2711" s="101" t="n">
        <v>2895.06</v>
      </c>
      <c r="K2711" s="101" t="n">
        <v>15644.66</v>
      </c>
      <c r="L2711" s="101" t="n">
        <v>7679.89</v>
      </c>
      <c r="M2711" s="101" t="n">
        <v>-2367.121</v>
      </c>
      <c r="N2711" s="101" t="n">
        <v>-8639.15</v>
      </c>
      <c r="O2711" s="101" t="n">
        <v>5631.19</v>
      </c>
      <c r="P2711" s="101" t="n">
        <v>-1002.48</v>
      </c>
      <c r="Q2711" s="101" t="n">
        <v>-11114.15</v>
      </c>
      <c r="R2711" s="101"/>
      <c r="S2711" s="101"/>
      <c r="T2711" s="101"/>
      <c r="U2711" s="101"/>
      <c r="V2711" s="101"/>
      <c r="W2711" s="101"/>
      <c r="X2711" s="101"/>
      <c r="Y2711" s="101"/>
      <c r="Z2711" s="101"/>
      <c r="AA2711" s="101"/>
    </row>
    <row r="2712" customFormat="false" ht="15.75" hidden="false" customHeight="true" outlineLevel="0" collapsed="false">
      <c r="A2712" s="101"/>
      <c r="B2712" s="101" t="n">
        <v>38</v>
      </c>
      <c r="C2712" s="101" t="n">
        <v>124</v>
      </c>
      <c r="D2712" s="101" t="n">
        <v>86</v>
      </c>
      <c r="E2712" s="101" t="n">
        <v>210</v>
      </c>
      <c r="F2712" s="101" t="s">
        <v>307</v>
      </c>
      <c r="G2712" s="101" t="str">
        <f aca="false">E2712&amp;""&amp;F2712</f>
        <v>210Rn</v>
      </c>
      <c r="H2712" s="101" t="n">
        <v>-9604.535</v>
      </c>
      <c r="I2712" s="101" t="n">
        <v>8747.03</v>
      </c>
      <c r="J2712" s="101" t="n">
        <v>4011.14</v>
      </c>
      <c r="K2712" s="101" t="n">
        <v>16091.94</v>
      </c>
      <c r="L2712" s="101" t="n">
        <v>6713.32</v>
      </c>
      <c r="M2712" s="101" t="n">
        <v>-6272.031</v>
      </c>
      <c r="N2712" s="101" t="n">
        <v>-10064.85</v>
      </c>
      <c r="O2712" s="101" t="n">
        <v>6158.91</v>
      </c>
      <c r="P2712" s="101" t="n">
        <v>-527.94</v>
      </c>
      <c r="Q2712" s="101" t="n">
        <v>-13907.9</v>
      </c>
      <c r="R2712" s="101"/>
      <c r="S2712" s="101"/>
      <c r="T2712" s="101"/>
      <c r="U2712" s="101"/>
      <c r="V2712" s="101"/>
      <c r="W2712" s="101"/>
      <c r="X2712" s="101"/>
      <c r="Y2712" s="101"/>
      <c r="Z2712" s="101"/>
      <c r="AA2712" s="101"/>
    </row>
    <row r="2713" customFormat="false" ht="15.75" hidden="false" customHeight="true" outlineLevel="0" collapsed="false">
      <c r="A2713" s="101"/>
      <c r="B2713" s="101" t="n">
        <v>36</v>
      </c>
      <c r="C2713" s="101" t="n">
        <v>123</v>
      </c>
      <c r="D2713" s="101" t="n">
        <v>87</v>
      </c>
      <c r="E2713" s="101" t="n">
        <v>210</v>
      </c>
      <c r="F2713" s="101" t="s">
        <v>308</v>
      </c>
      <c r="G2713" s="101" t="str">
        <f aca="false">E2713&amp;""&amp;F2713</f>
        <v>210Fr</v>
      </c>
      <c r="H2713" s="101" t="n">
        <v>-3332.504</v>
      </c>
      <c r="I2713" s="101" t="n">
        <v>7635.87</v>
      </c>
      <c r="J2713" s="101" t="n">
        <v>1692.65</v>
      </c>
      <c r="K2713" s="101" t="n">
        <v>16809.33</v>
      </c>
      <c r="L2713" s="101" t="n">
        <v>5440.82</v>
      </c>
      <c r="M2713" s="101" t="n">
        <v>-3792.82</v>
      </c>
      <c r="N2713" s="101" t="n">
        <v>-12122.13</v>
      </c>
      <c r="O2713" s="101" t="n">
        <v>6671.57</v>
      </c>
      <c r="P2713" s="101" t="n">
        <v>2260.89</v>
      </c>
      <c r="Q2713" s="101" t="n">
        <v>-13257.92</v>
      </c>
      <c r="R2713" s="101"/>
      <c r="S2713" s="101"/>
      <c r="T2713" s="101"/>
      <c r="U2713" s="101"/>
      <c r="V2713" s="101"/>
      <c r="W2713" s="101"/>
      <c r="X2713" s="101"/>
      <c r="Y2713" s="101"/>
      <c r="Z2713" s="101"/>
      <c r="AA2713" s="101"/>
    </row>
    <row r="2714" customFormat="false" ht="15.75" hidden="false" customHeight="true" outlineLevel="0" collapsed="false">
      <c r="A2714" s="101"/>
      <c r="B2714" s="101" t="n">
        <v>34</v>
      </c>
      <c r="C2714" s="101" t="n">
        <v>122</v>
      </c>
      <c r="D2714" s="101" t="n">
        <v>88</v>
      </c>
      <c r="E2714" s="101" t="n">
        <v>210</v>
      </c>
      <c r="F2714" s="101" t="s">
        <v>309</v>
      </c>
      <c r="G2714" s="101" t="str">
        <f aca="false">E2714&amp;""&amp;F2714</f>
        <v>210Ra</v>
      </c>
      <c r="H2714" s="101" t="n">
        <v>460.315</v>
      </c>
      <c r="I2714" s="101" t="n">
        <v>9465.1</v>
      </c>
      <c r="J2714" s="101" t="n">
        <v>3060.7</v>
      </c>
      <c r="K2714" s="101" t="n">
        <v>17397.31</v>
      </c>
      <c r="L2714" s="101" t="n">
        <v>4462.4</v>
      </c>
      <c r="M2714" s="101" t="n">
        <v>-8329.31</v>
      </c>
      <c r="N2714" s="101" t="n">
        <v>-13599.32</v>
      </c>
      <c r="O2714" s="101" t="n">
        <v>7150.8</v>
      </c>
      <c r="P2714" s="101" t="n">
        <v>2100.17</v>
      </c>
      <c r="Q2714" s="101" t="n">
        <v>-16455.32</v>
      </c>
      <c r="R2714" s="101"/>
      <c r="S2714" s="101"/>
      <c r="T2714" s="101"/>
      <c r="U2714" s="101"/>
      <c r="V2714" s="101"/>
      <c r="W2714" s="101"/>
      <c r="X2714" s="101"/>
      <c r="Y2714" s="101"/>
      <c r="Z2714" s="101"/>
      <c r="AA2714" s="101"/>
    </row>
    <row r="2715" customFormat="false" ht="15.75" hidden="false" customHeight="true" outlineLevel="0" collapsed="false">
      <c r="A2715" s="101"/>
      <c r="B2715" s="101" t="n">
        <v>32</v>
      </c>
      <c r="C2715" s="101" t="n">
        <v>121</v>
      </c>
      <c r="D2715" s="101" t="n">
        <v>89</v>
      </c>
      <c r="E2715" s="101" t="n">
        <v>210</v>
      </c>
      <c r="F2715" s="101" t="s">
        <v>310</v>
      </c>
      <c r="G2715" s="101" t="str">
        <f aca="false">E2715&amp;""&amp;F2715</f>
        <v>210Ac</v>
      </c>
      <c r="H2715" s="101" t="n">
        <v>8789.626</v>
      </c>
      <c r="I2715" s="101" t="n">
        <v>8126.01</v>
      </c>
      <c r="J2715" s="101" t="n">
        <v>353.44</v>
      </c>
      <c r="K2715" s="101" t="n">
        <v>18112.14</v>
      </c>
      <c r="L2715" s="101" t="n">
        <v>3122.5</v>
      </c>
      <c r="M2715" s="101" t="n">
        <v>-5270.012</v>
      </c>
      <c r="N2715" s="101"/>
      <c r="O2715" s="101" t="n">
        <v>7607.2</v>
      </c>
      <c r="P2715" s="101" t="n">
        <v>5268.61</v>
      </c>
      <c r="Q2715" s="101" t="n">
        <v>-15818.48</v>
      </c>
      <c r="R2715" s="101"/>
      <c r="S2715" s="101"/>
      <c r="T2715" s="101"/>
      <c r="U2715" s="101"/>
      <c r="V2715" s="101"/>
      <c r="W2715" s="101"/>
      <c r="X2715" s="101"/>
      <c r="Y2715" s="101"/>
      <c r="Z2715" s="101"/>
      <c r="AA2715" s="101"/>
    </row>
    <row r="2716" customFormat="false" ht="15.75" hidden="false" customHeight="true" outlineLevel="0" collapsed="false">
      <c r="A2716" s="101"/>
      <c r="B2716" s="101" t="n">
        <v>30</v>
      </c>
      <c r="C2716" s="101" t="n">
        <v>120</v>
      </c>
      <c r="D2716" s="101" t="n">
        <v>90</v>
      </c>
      <c r="E2716" s="101" t="n">
        <v>210</v>
      </c>
      <c r="F2716" s="101" t="s">
        <v>311</v>
      </c>
      <c r="G2716" s="101" t="str">
        <f aca="false">E2716&amp;""&amp;F2716</f>
        <v>210Th</v>
      </c>
      <c r="H2716" s="101" t="n">
        <v>14059.638</v>
      </c>
      <c r="I2716" s="101" t="n">
        <v>10548.47</v>
      </c>
      <c r="J2716" s="101" t="n">
        <v>2073.65</v>
      </c>
      <c r="K2716" s="101" t="n">
        <v>18757</v>
      </c>
      <c r="L2716" s="101" t="n">
        <v>2233.3</v>
      </c>
      <c r="M2716" s="101"/>
      <c r="N2716" s="101"/>
      <c r="O2716" s="101" t="n">
        <v>8068.91</v>
      </c>
      <c r="P2716" s="101" t="n">
        <v>4916.57</v>
      </c>
      <c r="Q2716" s="101"/>
      <c r="R2716" s="101"/>
      <c r="S2716" s="101"/>
      <c r="T2716" s="101"/>
      <c r="U2716" s="101"/>
      <c r="V2716" s="101"/>
      <c r="W2716" s="101"/>
      <c r="X2716" s="101"/>
      <c r="Y2716" s="101"/>
      <c r="Z2716" s="101"/>
      <c r="AA2716" s="101"/>
    </row>
    <row r="2717" customFormat="false" ht="15.75" hidden="false" customHeight="true" outlineLevel="0" collapsed="false">
      <c r="A2717" s="101"/>
      <c r="B2717" s="101" t="n">
        <v>51</v>
      </c>
      <c r="C2717" s="101" t="n">
        <v>131</v>
      </c>
      <c r="D2717" s="101" t="n">
        <v>80</v>
      </c>
      <c r="E2717" s="101" t="n">
        <v>211</v>
      </c>
      <c r="F2717" s="101" t="s">
        <v>301</v>
      </c>
      <c r="G2717" s="101" t="str">
        <f aca="false">E2717&amp;""&amp;F2717</f>
        <v>211Hg</v>
      </c>
      <c r="H2717" s="101" t="n">
        <v>-624.01</v>
      </c>
      <c r="I2717" s="101" t="n">
        <v>3330.01</v>
      </c>
      <c r="J2717" s="101" t="n">
        <v>10242.01</v>
      </c>
      <c r="K2717" s="101" t="n">
        <v>8122.01</v>
      </c>
      <c r="L2717" s="101"/>
      <c r="M2717" s="101" t="n">
        <v>5454.01</v>
      </c>
      <c r="N2717" s="101" t="n">
        <v>9867.01</v>
      </c>
      <c r="O2717" s="101"/>
      <c r="P2717" s="101"/>
      <c r="Q2717" s="101" t="n">
        <v>551.01</v>
      </c>
      <c r="R2717" s="101"/>
      <c r="S2717" s="101"/>
      <c r="T2717" s="101"/>
      <c r="U2717" s="101"/>
      <c r="V2717" s="101"/>
      <c r="W2717" s="101"/>
      <c r="X2717" s="101"/>
      <c r="Y2717" s="101"/>
      <c r="Z2717" s="101"/>
      <c r="AA2717" s="101"/>
    </row>
    <row r="2718" customFormat="false" ht="15.75" hidden="false" customHeight="true" outlineLevel="0" collapsed="false">
      <c r="A2718" s="101"/>
      <c r="B2718" s="101" t="n">
        <v>49</v>
      </c>
      <c r="C2718" s="101" t="n">
        <v>130</v>
      </c>
      <c r="D2718" s="101" t="n">
        <v>81</v>
      </c>
      <c r="E2718" s="101" t="n">
        <v>211</v>
      </c>
      <c r="F2718" s="101" t="s">
        <v>302</v>
      </c>
      <c r="G2718" s="101" t="str">
        <f aca="false">E2718&amp;""&amp;F2718</f>
        <v>211Tl</v>
      </c>
      <c r="H2718" s="101" t="n">
        <v>-6077.998</v>
      </c>
      <c r="I2718" s="101" t="n">
        <v>4903.27</v>
      </c>
      <c r="J2718" s="101" t="n">
        <v>8002.01</v>
      </c>
      <c r="K2718" s="101" t="n">
        <v>8582.96</v>
      </c>
      <c r="L2718" s="101" t="n">
        <v>18187.01</v>
      </c>
      <c r="M2718" s="101" t="n">
        <v>4413.302</v>
      </c>
      <c r="N2718" s="101" t="n">
        <v>5780.16</v>
      </c>
      <c r="O2718" s="101" t="n">
        <v>2302.01</v>
      </c>
      <c r="P2718" s="101" t="n">
        <v>-15696.01</v>
      </c>
      <c r="Q2718" s="101" t="n">
        <v>578.67</v>
      </c>
      <c r="R2718" s="101"/>
      <c r="S2718" s="101"/>
      <c r="T2718" s="101"/>
      <c r="U2718" s="101"/>
      <c r="V2718" s="101"/>
      <c r="W2718" s="101"/>
      <c r="X2718" s="101"/>
      <c r="Y2718" s="101"/>
      <c r="Z2718" s="101"/>
      <c r="AA2718" s="101"/>
    </row>
    <row r="2719" customFormat="false" ht="15.75" hidden="false" customHeight="true" outlineLevel="0" collapsed="false">
      <c r="A2719" s="101"/>
      <c r="B2719" s="101" t="n">
        <v>47</v>
      </c>
      <c r="C2719" s="101" t="n">
        <v>129</v>
      </c>
      <c r="D2719" s="101" t="n">
        <v>82</v>
      </c>
      <c r="E2719" s="101" t="n">
        <v>211</v>
      </c>
      <c r="F2719" s="101" t="s">
        <v>303</v>
      </c>
      <c r="G2719" s="101" t="str">
        <f aca="false">E2719&amp;""&amp;F2719</f>
        <v>211Pb</v>
      </c>
      <c r="H2719" s="101" t="n">
        <v>-10491.3</v>
      </c>
      <c r="I2719" s="101" t="n">
        <v>3834.64</v>
      </c>
      <c r="J2719" s="101" t="n">
        <v>8534.22</v>
      </c>
      <c r="K2719" s="101" t="n">
        <v>9019.81</v>
      </c>
      <c r="L2719" s="101" t="n">
        <v>16425.01</v>
      </c>
      <c r="M2719" s="101" t="n">
        <v>1366.859</v>
      </c>
      <c r="N2719" s="101" t="n">
        <v>1940.83</v>
      </c>
      <c r="O2719" s="101" t="n">
        <v>3571.23</v>
      </c>
      <c r="P2719" s="101" t="n">
        <v>-12415.01</v>
      </c>
      <c r="Q2719" s="101" t="n">
        <v>-3771.15</v>
      </c>
      <c r="R2719" s="101"/>
      <c r="S2719" s="101"/>
      <c r="T2719" s="101"/>
      <c r="U2719" s="101"/>
      <c r="V2719" s="101"/>
      <c r="W2719" s="101"/>
      <c r="X2719" s="101"/>
      <c r="Y2719" s="101"/>
      <c r="Z2719" s="101"/>
      <c r="AA2719" s="101"/>
    </row>
    <row r="2720" customFormat="false" ht="15.75" hidden="false" customHeight="true" outlineLevel="0" collapsed="false">
      <c r="A2720" s="101"/>
      <c r="B2720" s="101" t="n">
        <v>45</v>
      </c>
      <c r="C2720" s="101" t="n">
        <v>128</v>
      </c>
      <c r="D2720" s="101" t="n">
        <v>83</v>
      </c>
      <c r="E2720" s="101" t="n">
        <v>211</v>
      </c>
      <c r="F2720" s="101" t="s">
        <v>304</v>
      </c>
      <c r="G2720" s="101" t="str">
        <f aca="false">E2720&amp;""&amp;F2720</f>
        <v>211Bi</v>
      </c>
      <c r="H2720" s="101" t="n">
        <v>-11858.159</v>
      </c>
      <c r="I2720" s="101" t="n">
        <v>5138.01</v>
      </c>
      <c r="J2720" s="101" t="n">
        <v>4419.15</v>
      </c>
      <c r="K2720" s="101" t="n">
        <v>9742.64</v>
      </c>
      <c r="L2720" s="101" t="n">
        <v>12798.43</v>
      </c>
      <c r="M2720" s="101" t="n">
        <v>573.967</v>
      </c>
      <c r="N2720" s="101" t="n">
        <v>-211.33</v>
      </c>
      <c r="O2720" s="101" t="n">
        <v>6750.33</v>
      </c>
      <c r="P2720" s="101" t="n">
        <v>-9901.08</v>
      </c>
      <c r="Q2720" s="101" t="n">
        <v>-3976.78</v>
      </c>
      <c r="R2720" s="101"/>
      <c r="S2720" s="101"/>
      <c r="T2720" s="101"/>
      <c r="U2720" s="101"/>
      <c r="V2720" s="101"/>
      <c r="W2720" s="101"/>
      <c r="X2720" s="101"/>
      <c r="Y2720" s="101"/>
      <c r="Z2720" s="101"/>
      <c r="AA2720" s="101"/>
    </row>
    <row r="2721" customFormat="false" ht="15.75" hidden="false" customHeight="true" outlineLevel="0" collapsed="false">
      <c r="A2721" s="101"/>
      <c r="B2721" s="101" t="n">
        <v>43</v>
      </c>
      <c r="C2721" s="101" t="n">
        <v>127</v>
      </c>
      <c r="D2721" s="101" t="n">
        <v>84</v>
      </c>
      <c r="E2721" s="101" t="n">
        <v>211</v>
      </c>
      <c r="F2721" s="101" t="s">
        <v>305</v>
      </c>
      <c r="G2721" s="101" t="str">
        <f aca="false">E2721&amp;""&amp;F2721</f>
        <v>211Po</v>
      </c>
      <c r="H2721" s="101" t="n">
        <v>-12432.126</v>
      </c>
      <c r="I2721" s="101" t="n">
        <v>4550.75</v>
      </c>
      <c r="J2721" s="101" t="n">
        <v>4929.63</v>
      </c>
      <c r="K2721" s="101" t="n">
        <v>12209.19</v>
      </c>
      <c r="L2721" s="101" t="n">
        <v>9395.95</v>
      </c>
      <c r="M2721" s="101" t="n">
        <v>-785.297</v>
      </c>
      <c r="N2721" s="101" t="n">
        <v>-3677.12</v>
      </c>
      <c r="O2721" s="101" t="n">
        <v>7594.48</v>
      </c>
      <c r="P2721" s="101" t="n">
        <v>-4993.12</v>
      </c>
      <c r="Q2721" s="101" t="n">
        <v>-8531.79</v>
      </c>
      <c r="R2721" s="101"/>
      <c r="S2721" s="101"/>
      <c r="T2721" s="101"/>
      <c r="U2721" s="101"/>
      <c r="V2721" s="101"/>
      <c r="W2721" s="101"/>
      <c r="X2721" s="101"/>
      <c r="Y2721" s="101"/>
      <c r="Z2721" s="101"/>
      <c r="AA2721" s="101"/>
    </row>
    <row r="2722" customFormat="false" ht="15.75" hidden="false" customHeight="true" outlineLevel="0" collapsed="false">
      <c r="A2722" s="101"/>
      <c r="B2722" s="101" t="n">
        <v>41</v>
      </c>
      <c r="C2722" s="101" t="n">
        <v>126</v>
      </c>
      <c r="D2722" s="101" t="n">
        <v>85</v>
      </c>
      <c r="E2722" s="101" t="n">
        <v>211</v>
      </c>
      <c r="F2722" s="101" t="s">
        <v>306</v>
      </c>
      <c r="G2722" s="101" t="str">
        <f aca="false">E2722&amp;""&amp;F2722</f>
        <v>211At</v>
      </c>
      <c r="H2722" s="101" t="n">
        <v>-11646.829</v>
      </c>
      <c r="I2722" s="101" t="n">
        <v>7746.49</v>
      </c>
      <c r="J2722" s="101" t="n">
        <v>2983.1</v>
      </c>
      <c r="K2722" s="101" t="n">
        <v>14907.1</v>
      </c>
      <c r="L2722" s="101" t="n">
        <v>7966.62</v>
      </c>
      <c r="M2722" s="101" t="n">
        <v>-2891.82</v>
      </c>
      <c r="N2722" s="101" t="n">
        <v>-7507.01</v>
      </c>
      <c r="O2722" s="101" t="n">
        <v>5982.37</v>
      </c>
      <c r="P2722" s="101" t="n">
        <v>-4144.33</v>
      </c>
      <c r="Q2722" s="101" t="n">
        <v>-10113.61</v>
      </c>
      <c r="R2722" s="101"/>
      <c r="S2722" s="101"/>
      <c r="T2722" s="101"/>
      <c r="U2722" s="101"/>
      <c r="V2722" s="101"/>
      <c r="W2722" s="101"/>
      <c r="X2722" s="101"/>
      <c r="Y2722" s="101"/>
      <c r="Z2722" s="101"/>
      <c r="AA2722" s="101"/>
    </row>
    <row r="2723" customFormat="false" ht="15.75" hidden="false" customHeight="true" outlineLevel="0" collapsed="false">
      <c r="A2723" s="101"/>
      <c r="B2723" s="101" t="n">
        <v>39</v>
      </c>
      <c r="C2723" s="101" t="n">
        <v>125</v>
      </c>
      <c r="D2723" s="101" t="n">
        <v>86</v>
      </c>
      <c r="E2723" s="101" t="n">
        <v>211</v>
      </c>
      <c r="F2723" s="101" t="s">
        <v>307</v>
      </c>
      <c r="G2723" s="101" t="str">
        <f aca="false">E2723&amp;""&amp;F2723</f>
        <v>211Rn</v>
      </c>
      <c r="H2723" s="101" t="n">
        <v>-8755.009</v>
      </c>
      <c r="I2723" s="101" t="n">
        <v>7221.79</v>
      </c>
      <c r="J2723" s="101" t="n">
        <v>4072.32</v>
      </c>
      <c r="K2723" s="101" t="n">
        <v>15968.82</v>
      </c>
      <c r="L2723" s="101" t="n">
        <v>6967.38</v>
      </c>
      <c r="M2723" s="101" t="n">
        <v>-4615.192</v>
      </c>
      <c r="N2723" s="101" t="n">
        <v>-9587.03</v>
      </c>
      <c r="O2723" s="101" t="n">
        <v>5965.38</v>
      </c>
      <c r="P2723" s="101" t="n">
        <v>-91.28</v>
      </c>
      <c r="Q2723" s="101" t="n">
        <v>-13493.82</v>
      </c>
      <c r="R2723" s="101"/>
      <c r="S2723" s="101"/>
      <c r="T2723" s="101"/>
      <c r="U2723" s="101"/>
      <c r="V2723" s="101"/>
      <c r="W2723" s="101"/>
      <c r="X2723" s="101"/>
      <c r="Y2723" s="101"/>
      <c r="Z2723" s="101"/>
      <c r="AA2723" s="101"/>
    </row>
    <row r="2724" customFormat="false" ht="15.75" hidden="false" customHeight="true" outlineLevel="0" collapsed="false">
      <c r="A2724" s="101"/>
      <c r="B2724" s="101" t="n">
        <v>37</v>
      </c>
      <c r="C2724" s="101" t="n">
        <v>124</v>
      </c>
      <c r="D2724" s="101" t="n">
        <v>87</v>
      </c>
      <c r="E2724" s="101" t="n">
        <v>211</v>
      </c>
      <c r="F2724" s="101" t="s">
        <v>308</v>
      </c>
      <c r="G2724" s="101" t="str">
        <f aca="false">E2724&amp;""&amp;F2724</f>
        <v>211Fr</v>
      </c>
      <c r="H2724" s="101" t="n">
        <v>-4139.817</v>
      </c>
      <c r="I2724" s="101" t="n">
        <v>8878.63</v>
      </c>
      <c r="J2724" s="101" t="n">
        <v>1824.25</v>
      </c>
      <c r="K2724" s="101" t="n">
        <v>16514.49</v>
      </c>
      <c r="L2724" s="101" t="n">
        <v>5835.4</v>
      </c>
      <c r="M2724" s="101" t="n">
        <v>-4971.841</v>
      </c>
      <c r="N2724" s="101" t="n">
        <v>-11342.03</v>
      </c>
      <c r="O2724" s="101" t="n">
        <v>6662.17</v>
      </c>
      <c r="P2724" s="101" t="n">
        <v>542.87</v>
      </c>
      <c r="Q2724" s="101" t="n">
        <v>-12671.45</v>
      </c>
      <c r="R2724" s="101"/>
      <c r="S2724" s="101"/>
      <c r="T2724" s="101"/>
      <c r="U2724" s="101"/>
      <c r="V2724" s="101"/>
      <c r="W2724" s="101"/>
      <c r="X2724" s="101"/>
      <c r="Y2724" s="101"/>
      <c r="Z2724" s="101"/>
      <c r="AA2724" s="101"/>
    </row>
    <row r="2725" customFormat="false" ht="15.75" hidden="false" customHeight="true" outlineLevel="0" collapsed="false">
      <c r="A2725" s="101"/>
      <c r="B2725" s="101" t="n">
        <v>35</v>
      </c>
      <c r="C2725" s="101" t="n">
        <v>123</v>
      </c>
      <c r="D2725" s="101" t="n">
        <v>88</v>
      </c>
      <c r="E2725" s="101" t="n">
        <v>211</v>
      </c>
      <c r="F2725" s="101" t="s">
        <v>309</v>
      </c>
      <c r="G2725" s="101" t="str">
        <f aca="false">E2725&amp;""&amp;F2725</f>
        <v>211Ra</v>
      </c>
      <c r="H2725" s="101" t="n">
        <v>832.024</v>
      </c>
      <c r="I2725" s="101" t="n">
        <v>7699.61</v>
      </c>
      <c r="J2725" s="101" t="n">
        <v>3124.44</v>
      </c>
      <c r="K2725" s="101" t="n">
        <v>17164.71</v>
      </c>
      <c r="L2725" s="101" t="n">
        <v>4817.09</v>
      </c>
      <c r="M2725" s="101" t="n">
        <v>-6370.194</v>
      </c>
      <c r="N2725" s="101" t="n">
        <v>-13074.69</v>
      </c>
      <c r="O2725" s="101" t="n">
        <v>7041.82</v>
      </c>
      <c r="P2725" s="101" t="n">
        <v>3147.59</v>
      </c>
      <c r="Q2725" s="101" t="n">
        <v>-16028.92</v>
      </c>
      <c r="R2725" s="101"/>
      <c r="S2725" s="101"/>
      <c r="T2725" s="101"/>
      <c r="U2725" s="101"/>
      <c r="V2725" s="101"/>
      <c r="W2725" s="101"/>
      <c r="X2725" s="101"/>
      <c r="Y2725" s="101"/>
      <c r="Z2725" s="101"/>
      <c r="AA2725" s="101"/>
    </row>
    <row r="2726" customFormat="false" ht="15.75" hidden="false" customHeight="true" outlineLevel="0" collapsed="false">
      <c r="A2726" s="101"/>
      <c r="B2726" s="101" t="n">
        <v>33</v>
      </c>
      <c r="C2726" s="101" t="n">
        <v>122</v>
      </c>
      <c r="D2726" s="101" t="n">
        <v>89</v>
      </c>
      <c r="E2726" s="101" t="n">
        <v>211</v>
      </c>
      <c r="F2726" s="101" t="s">
        <v>310</v>
      </c>
      <c r="G2726" s="101" t="str">
        <f aca="false">E2726&amp;""&amp;F2726</f>
        <v>211Ac</v>
      </c>
      <c r="H2726" s="101" t="n">
        <v>7202.218</v>
      </c>
      <c r="I2726" s="101" t="n">
        <v>9658.73</v>
      </c>
      <c r="J2726" s="101" t="n">
        <v>547.07</v>
      </c>
      <c r="K2726" s="101" t="n">
        <v>17784.73</v>
      </c>
      <c r="L2726" s="101" t="n">
        <v>3607.77</v>
      </c>
      <c r="M2726" s="101" t="n">
        <v>-6704.492</v>
      </c>
      <c r="N2726" s="101"/>
      <c r="O2726" s="101" t="n">
        <v>7621.64</v>
      </c>
      <c r="P2726" s="101" t="n">
        <v>3245.75</v>
      </c>
      <c r="Q2726" s="101" t="n">
        <v>-14928.74</v>
      </c>
      <c r="R2726" s="101"/>
      <c r="S2726" s="101"/>
      <c r="T2726" s="101"/>
      <c r="U2726" s="101"/>
      <c r="V2726" s="101"/>
      <c r="W2726" s="101"/>
      <c r="X2726" s="101"/>
      <c r="Y2726" s="101"/>
      <c r="Z2726" s="101"/>
      <c r="AA2726" s="101"/>
    </row>
    <row r="2727" customFormat="false" ht="15.75" hidden="false" customHeight="true" outlineLevel="0" collapsed="false">
      <c r="A2727" s="101"/>
      <c r="B2727" s="101" t="n">
        <v>31</v>
      </c>
      <c r="C2727" s="101" t="n">
        <v>121</v>
      </c>
      <c r="D2727" s="101" t="n">
        <v>90</v>
      </c>
      <c r="E2727" s="101" t="n">
        <v>211</v>
      </c>
      <c r="F2727" s="101" t="s">
        <v>311</v>
      </c>
      <c r="G2727" s="101" t="str">
        <f aca="false">E2727&amp;""&amp;F2727</f>
        <v>211Th</v>
      </c>
      <c r="H2727" s="101" t="n">
        <v>13906.71</v>
      </c>
      <c r="I2727" s="101" t="n">
        <v>8224.24</v>
      </c>
      <c r="J2727" s="101" t="n">
        <v>2171.89</v>
      </c>
      <c r="K2727" s="101" t="n">
        <v>18772.71</v>
      </c>
      <c r="L2727" s="101" t="n">
        <v>2525.33</v>
      </c>
      <c r="M2727" s="101"/>
      <c r="N2727" s="101"/>
      <c r="O2727" s="101" t="n">
        <v>7942.9</v>
      </c>
      <c r="P2727" s="101" t="n">
        <v>6157.42</v>
      </c>
      <c r="Q2727" s="101"/>
      <c r="R2727" s="101"/>
      <c r="S2727" s="101"/>
      <c r="T2727" s="101"/>
      <c r="U2727" s="101"/>
      <c r="V2727" s="101"/>
      <c r="W2727" s="101"/>
      <c r="X2727" s="101"/>
      <c r="Y2727" s="101"/>
      <c r="Z2727" s="101"/>
      <c r="AA2727" s="101"/>
    </row>
    <row r="2728" customFormat="false" ht="15.75" hidden="false" customHeight="true" outlineLevel="0" collapsed="false">
      <c r="A2728" s="101"/>
      <c r="B2728" s="101" t="n">
        <v>52</v>
      </c>
      <c r="C2728" s="101" t="n">
        <v>132</v>
      </c>
      <c r="D2728" s="101" t="n">
        <v>80</v>
      </c>
      <c r="E2728" s="101" t="n">
        <v>212</v>
      </c>
      <c r="F2728" s="101" t="s">
        <v>301</v>
      </c>
      <c r="G2728" s="101" t="str">
        <f aca="false">E2728&amp;""&amp;F2728</f>
        <v>212Hg</v>
      </c>
      <c r="H2728" s="101" t="n">
        <v>2757.01</v>
      </c>
      <c r="I2728" s="101" t="n">
        <v>4690.01</v>
      </c>
      <c r="J2728" s="101"/>
      <c r="K2728" s="101" t="n">
        <v>8020.01</v>
      </c>
      <c r="L2728" s="101"/>
      <c r="M2728" s="101" t="n">
        <v>4308.01</v>
      </c>
      <c r="N2728" s="101" t="n">
        <v>10304.01</v>
      </c>
      <c r="O2728" s="101"/>
      <c r="P2728" s="101"/>
      <c r="Q2728" s="101" t="n">
        <v>764.01</v>
      </c>
      <c r="R2728" s="101"/>
      <c r="S2728" s="101"/>
      <c r="T2728" s="101"/>
      <c r="U2728" s="101"/>
      <c r="V2728" s="101"/>
      <c r="W2728" s="101"/>
      <c r="X2728" s="101"/>
      <c r="Y2728" s="101"/>
      <c r="Z2728" s="101"/>
      <c r="AA2728" s="101"/>
    </row>
    <row r="2729" customFormat="false" ht="15.75" hidden="false" customHeight="true" outlineLevel="0" collapsed="false">
      <c r="A2729" s="101"/>
      <c r="B2729" s="101" t="n">
        <v>50</v>
      </c>
      <c r="C2729" s="101" t="n">
        <v>131</v>
      </c>
      <c r="D2729" s="101" t="n">
        <v>81</v>
      </c>
      <c r="E2729" s="101" t="n">
        <v>212</v>
      </c>
      <c r="F2729" s="101" t="s">
        <v>302</v>
      </c>
      <c r="G2729" s="101" t="str">
        <f aca="false">E2729&amp;""&amp;F2729</f>
        <v>212Tl</v>
      </c>
      <c r="H2729" s="101" t="n">
        <v>-1551.01</v>
      </c>
      <c r="I2729" s="101" t="n">
        <v>3544.01</v>
      </c>
      <c r="J2729" s="101" t="n">
        <v>8216.01</v>
      </c>
      <c r="K2729" s="101" t="n">
        <v>8448.01</v>
      </c>
      <c r="L2729" s="101" t="n">
        <v>18458.01</v>
      </c>
      <c r="M2729" s="101" t="n">
        <v>5996.01</v>
      </c>
      <c r="N2729" s="101" t="n">
        <v>6566.01</v>
      </c>
      <c r="O2729" s="101" t="n">
        <v>2125.01</v>
      </c>
      <c r="P2729" s="101"/>
      <c r="Q2729" s="101" t="n">
        <v>869.01</v>
      </c>
      <c r="R2729" s="101"/>
      <c r="S2729" s="101"/>
      <c r="T2729" s="101"/>
      <c r="U2729" s="101"/>
      <c r="V2729" s="101"/>
      <c r="W2729" s="101"/>
      <c r="X2729" s="101"/>
      <c r="Y2729" s="101"/>
      <c r="Z2729" s="101"/>
      <c r="AA2729" s="101"/>
    </row>
    <row r="2730" customFormat="false" ht="15.75" hidden="false" customHeight="true" outlineLevel="0" collapsed="false">
      <c r="A2730" s="101"/>
      <c r="B2730" s="101" t="n">
        <v>48</v>
      </c>
      <c r="C2730" s="101" t="n">
        <v>130</v>
      </c>
      <c r="D2730" s="101" t="n">
        <v>82</v>
      </c>
      <c r="E2730" s="101" t="n">
        <v>212</v>
      </c>
      <c r="F2730" s="101" t="s">
        <v>303</v>
      </c>
      <c r="G2730" s="101" t="str">
        <f aca="false">E2730&amp;""&amp;F2730</f>
        <v>212Pb</v>
      </c>
      <c r="H2730" s="101" t="n">
        <v>-7547.241</v>
      </c>
      <c r="I2730" s="101" t="n">
        <v>5127.26</v>
      </c>
      <c r="J2730" s="101" t="n">
        <v>8758.21</v>
      </c>
      <c r="K2730" s="101" t="n">
        <v>8961.89</v>
      </c>
      <c r="L2730" s="101" t="n">
        <v>16760.01</v>
      </c>
      <c r="M2730" s="101" t="n">
        <v>569.773</v>
      </c>
      <c r="N2730" s="101" t="n">
        <v>2821.8</v>
      </c>
      <c r="O2730" s="101" t="n">
        <v>3293.25</v>
      </c>
      <c r="P2730" s="101" t="n">
        <v>-14212.01</v>
      </c>
      <c r="Q2730" s="101" t="n">
        <v>-3760.4</v>
      </c>
      <c r="R2730" s="101"/>
      <c r="S2730" s="101"/>
      <c r="T2730" s="101"/>
      <c r="U2730" s="101"/>
      <c r="V2730" s="101"/>
      <c r="W2730" s="101"/>
      <c r="X2730" s="101"/>
      <c r="Y2730" s="101"/>
      <c r="Z2730" s="101"/>
      <c r="AA2730" s="101"/>
    </row>
    <row r="2731" customFormat="false" ht="15.75" hidden="false" customHeight="true" outlineLevel="0" collapsed="false">
      <c r="A2731" s="101"/>
      <c r="B2731" s="101" t="n">
        <v>46</v>
      </c>
      <c r="C2731" s="101" t="n">
        <v>129</v>
      </c>
      <c r="D2731" s="101" t="n">
        <v>83</v>
      </c>
      <c r="E2731" s="101" t="n">
        <v>212</v>
      </c>
      <c r="F2731" s="101" t="s">
        <v>304</v>
      </c>
      <c r="G2731" s="101" t="str">
        <f aca="false">E2731&amp;""&amp;F2731</f>
        <v>212Bi</v>
      </c>
      <c r="H2731" s="101" t="n">
        <v>-8117.014</v>
      </c>
      <c r="I2731" s="101" t="n">
        <v>4330.17</v>
      </c>
      <c r="J2731" s="101" t="n">
        <v>4914.68</v>
      </c>
      <c r="K2731" s="101" t="n">
        <v>9468.18</v>
      </c>
      <c r="L2731" s="101" t="n">
        <v>13448.91</v>
      </c>
      <c r="M2731" s="101" t="n">
        <v>2252.026</v>
      </c>
      <c r="N2731" s="101" t="n">
        <v>510.77</v>
      </c>
      <c r="O2731" s="101" t="n">
        <v>6207.26</v>
      </c>
      <c r="P2731" s="101" t="n">
        <v>-9327.99</v>
      </c>
      <c r="Q2731" s="101" t="n">
        <v>-3756.21</v>
      </c>
      <c r="R2731" s="101"/>
      <c r="S2731" s="101"/>
      <c r="T2731" s="101"/>
      <c r="U2731" s="101"/>
      <c r="V2731" s="101"/>
      <c r="W2731" s="101"/>
      <c r="X2731" s="101"/>
      <c r="Y2731" s="101"/>
      <c r="Z2731" s="101"/>
      <c r="AA2731" s="101"/>
    </row>
    <row r="2732" customFormat="false" ht="15.75" hidden="false" customHeight="true" outlineLevel="0" collapsed="false">
      <c r="A2732" s="101"/>
      <c r="B2732" s="101" t="n">
        <v>44</v>
      </c>
      <c r="C2732" s="101" t="n">
        <v>128</v>
      </c>
      <c r="D2732" s="101" t="n">
        <v>84</v>
      </c>
      <c r="E2732" s="101" t="n">
        <v>212</v>
      </c>
      <c r="F2732" s="101" t="s">
        <v>305</v>
      </c>
      <c r="G2732" s="101" t="str">
        <f aca="false">E2732&amp;""&amp;F2732</f>
        <v>212Po</v>
      </c>
      <c r="H2732" s="101" t="n">
        <v>-10369.04</v>
      </c>
      <c r="I2732" s="101" t="n">
        <v>6008.23</v>
      </c>
      <c r="J2732" s="101" t="n">
        <v>5799.85</v>
      </c>
      <c r="K2732" s="101" t="n">
        <v>10558.98</v>
      </c>
      <c r="L2732" s="101" t="n">
        <v>10219</v>
      </c>
      <c r="M2732" s="101" t="n">
        <v>-1741.252</v>
      </c>
      <c r="N2732" s="101" t="n">
        <v>-1709.8</v>
      </c>
      <c r="O2732" s="101" t="n">
        <v>8954.12</v>
      </c>
      <c r="P2732" s="101" t="n">
        <v>-7166.71</v>
      </c>
      <c r="Q2732" s="101" t="n">
        <v>-6793.53</v>
      </c>
      <c r="R2732" s="101"/>
      <c r="S2732" s="101"/>
      <c r="T2732" s="101"/>
      <c r="U2732" s="101"/>
      <c r="V2732" s="101"/>
      <c r="W2732" s="101"/>
      <c r="X2732" s="101"/>
      <c r="Y2732" s="101"/>
      <c r="Z2732" s="101"/>
      <c r="AA2732" s="101"/>
    </row>
    <row r="2733" customFormat="false" ht="15.75" hidden="false" customHeight="true" outlineLevel="0" collapsed="false">
      <c r="A2733" s="101"/>
      <c r="B2733" s="101" t="n">
        <v>42</v>
      </c>
      <c r="C2733" s="101" t="n">
        <v>127</v>
      </c>
      <c r="D2733" s="101" t="n">
        <v>85</v>
      </c>
      <c r="E2733" s="101" t="n">
        <v>212</v>
      </c>
      <c r="F2733" s="101" t="s">
        <v>306</v>
      </c>
      <c r="G2733" s="101" t="str">
        <f aca="false">E2733&amp;""&amp;F2733</f>
        <v>212At</v>
      </c>
      <c r="H2733" s="101" t="n">
        <v>-8627.788</v>
      </c>
      <c r="I2733" s="101" t="n">
        <v>5052.28</v>
      </c>
      <c r="J2733" s="101" t="n">
        <v>3484.63</v>
      </c>
      <c r="K2733" s="101" t="n">
        <v>12798.77</v>
      </c>
      <c r="L2733" s="101" t="n">
        <v>8414.26</v>
      </c>
      <c r="M2733" s="101" t="n">
        <v>31.455</v>
      </c>
      <c r="N2733" s="101" t="n">
        <v>-5112.01</v>
      </c>
      <c r="O2733" s="101" t="n">
        <v>7817.01</v>
      </c>
      <c r="P2733" s="101" t="n">
        <v>-4058.6</v>
      </c>
      <c r="Q2733" s="101" t="n">
        <v>-7944.1</v>
      </c>
      <c r="R2733" s="101"/>
      <c r="S2733" s="101"/>
      <c r="T2733" s="101"/>
      <c r="U2733" s="101"/>
      <c r="V2733" s="101"/>
      <c r="W2733" s="101"/>
      <c r="X2733" s="101"/>
      <c r="Y2733" s="101"/>
      <c r="Z2733" s="101"/>
      <c r="AA2733" s="101"/>
    </row>
    <row r="2734" customFormat="false" ht="15.75" hidden="false" customHeight="true" outlineLevel="0" collapsed="false">
      <c r="A2734" s="101"/>
      <c r="B2734" s="101" t="n">
        <v>40</v>
      </c>
      <c r="C2734" s="101" t="n">
        <v>126</v>
      </c>
      <c r="D2734" s="101" t="n">
        <v>86</v>
      </c>
      <c r="E2734" s="101" t="n">
        <v>212</v>
      </c>
      <c r="F2734" s="101" t="s">
        <v>307</v>
      </c>
      <c r="G2734" s="101" t="str">
        <f aca="false">E2734&amp;""&amp;F2734</f>
        <v>212Rn</v>
      </c>
      <c r="H2734" s="101" t="n">
        <v>-8659.243</v>
      </c>
      <c r="I2734" s="101" t="n">
        <v>7975.55</v>
      </c>
      <c r="J2734" s="101" t="n">
        <v>4301.38</v>
      </c>
      <c r="K2734" s="101" t="n">
        <v>15197.34</v>
      </c>
      <c r="L2734" s="101" t="n">
        <v>7284.49</v>
      </c>
      <c r="M2734" s="101" t="n">
        <v>-5143.461</v>
      </c>
      <c r="N2734" s="101" t="n">
        <v>-8460.57</v>
      </c>
      <c r="O2734" s="101" t="n">
        <v>6384.99</v>
      </c>
      <c r="P2734" s="101" t="n">
        <v>-3516.09</v>
      </c>
      <c r="Q2734" s="101" t="n">
        <v>-12590.74</v>
      </c>
      <c r="R2734" s="101"/>
      <c r="S2734" s="101"/>
      <c r="T2734" s="101"/>
      <c r="U2734" s="101"/>
      <c r="V2734" s="101"/>
      <c r="W2734" s="101"/>
      <c r="X2734" s="101"/>
      <c r="Y2734" s="101"/>
      <c r="Z2734" s="101"/>
      <c r="AA2734" s="101"/>
    </row>
    <row r="2735" customFormat="false" ht="15.75" hidden="false" customHeight="true" outlineLevel="0" collapsed="false">
      <c r="A2735" s="101"/>
      <c r="B2735" s="101" t="n">
        <v>38</v>
      </c>
      <c r="C2735" s="101" t="n">
        <v>125</v>
      </c>
      <c r="D2735" s="101" t="n">
        <v>87</v>
      </c>
      <c r="E2735" s="101" t="n">
        <v>212</v>
      </c>
      <c r="F2735" s="101" t="s">
        <v>308</v>
      </c>
      <c r="G2735" s="101" t="str">
        <f aca="false">E2735&amp;""&amp;F2735</f>
        <v>212Fr</v>
      </c>
      <c r="H2735" s="101" t="n">
        <v>-3515.782</v>
      </c>
      <c r="I2735" s="101" t="n">
        <v>7447.28</v>
      </c>
      <c r="J2735" s="101" t="n">
        <v>2049.74</v>
      </c>
      <c r="K2735" s="101" t="n">
        <v>16325.91</v>
      </c>
      <c r="L2735" s="101" t="n">
        <v>6122.07</v>
      </c>
      <c r="M2735" s="101" t="n">
        <v>-3317.109</v>
      </c>
      <c r="N2735" s="101" t="n">
        <v>-10793.7</v>
      </c>
      <c r="O2735" s="101" t="n">
        <v>6528.93</v>
      </c>
      <c r="P2735" s="101" t="n">
        <v>842.08</v>
      </c>
      <c r="Q2735" s="101" t="n">
        <v>-12419.12</v>
      </c>
      <c r="R2735" s="101"/>
      <c r="S2735" s="101"/>
      <c r="T2735" s="101"/>
      <c r="U2735" s="101"/>
      <c r="V2735" s="101"/>
      <c r="W2735" s="101"/>
      <c r="X2735" s="101"/>
      <c r="Y2735" s="101"/>
      <c r="Z2735" s="101"/>
      <c r="AA2735" s="101"/>
    </row>
    <row r="2736" customFormat="false" ht="15.75" hidden="false" customHeight="true" outlineLevel="0" collapsed="false">
      <c r="A2736" s="101"/>
      <c r="B2736" s="101" t="n">
        <v>36</v>
      </c>
      <c r="C2736" s="101" t="n">
        <v>124</v>
      </c>
      <c r="D2736" s="101" t="n">
        <v>88</v>
      </c>
      <c r="E2736" s="101" t="n">
        <v>212</v>
      </c>
      <c r="F2736" s="101" t="s">
        <v>309</v>
      </c>
      <c r="G2736" s="101" t="str">
        <f aca="false">E2736&amp;""&amp;F2736</f>
        <v>212Ra</v>
      </c>
      <c r="H2736" s="101" t="n">
        <v>-198.673</v>
      </c>
      <c r="I2736" s="101" t="n">
        <v>9102.01</v>
      </c>
      <c r="J2736" s="101" t="n">
        <v>3347.83</v>
      </c>
      <c r="K2736" s="101" t="n">
        <v>16801.62</v>
      </c>
      <c r="L2736" s="101" t="n">
        <v>5172.08</v>
      </c>
      <c r="M2736" s="101" t="n">
        <v>-7476.596</v>
      </c>
      <c r="N2736" s="101" t="n">
        <v>-12296.54</v>
      </c>
      <c r="O2736" s="101" t="n">
        <v>7031.64</v>
      </c>
      <c r="P2736" s="101" t="n">
        <v>1267.36</v>
      </c>
      <c r="Q2736" s="101" t="n">
        <v>-15472.21</v>
      </c>
      <c r="R2736" s="101"/>
      <c r="S2736" s="101"/>
      <c r="T2736" s="101"/>
      <c r="U2736" s="101"/>
      <c r="V2736" s="101"/>
      <c r="W2736" s="101"/>
      <c r="X2736" s="101"/>
      <c r="Y2736" s="101"/>
      <c r="Z2736" s="101"/>
      <c r="AA2736" s="101"/>
    </row>
    <row r="2737" customFormat="false" ht="15.75" hidden="false" customHeight="true" outlineLevel="0" collapsed="false">
      <c r="A2737" s="101"/>
      <c r="B2737" s="101" t="n">
        <v>34</v>
      </c>
      <c r="C2737" s="101" t="n">
        <v>123</v>
      </c>
      <c r="D2737" s="101" t="n">
        <v>89</v>
      </c>
      <c r="E2737" s="101" t="n">
        <v>212</v>
      </c>
      <c r="F2737" s="101" t="s">
        <v>310</v>
      </c>
      <c r="G2737" s="101" t="str">
        <f aca="false">E2737&amp;""&amp;F2737</f>
        <v>212Ac</v>
      </c>
      <c r="H2737" s="101" t="n">
        <v>7277.922</v>
      </c>
      <c r="I2737" s="101" t="n">
        <v>7995.61</v>
      </c>
      <c r="J2737" s="101" t="n">
        <v>843.07</v>
      </c>
      <c r="K2737" s="101" t="n">
        <v>17654.34</v>
      </c>
      <c r="L2737" s="101" t="n">
        <v>3967.51</v>
      </c>
      <c r="M2737" s="101" t="n">
        <v>-4819.945</v>
      </c>
      <c r="N2737" s="101" t="n">
        <v>-14335.53</v>
      </c>
      <c r="O2737" s="101" t="n">
        <v>7518.82</v>
      </c>
      <c r="P2737" s="101" t="n">
        <v>4128.77</v>
      </c>
      <c r="Q2737" s="101" t="n">
        <v>-14700.1</v>
      </c>
      <c r="R2737" s="101"/>
      <c r="S2737" s="101"/>
      <c r="T2737" s="101"/>
      <c r="U2737" s="101"/>
      <c r="V2737" s="101"/>
      <c r="W2737" s="101"/>
      <c r="X2737" s="101"/>
      <c r="Y2737" s="101"/>
      <c r="Z2737" s="101"/>
      <c r="AA2737" s="101"/>
    </row>
    <row r="2738" customFormat="false" ht="15.75" hidden="false" customHeight="true" outlineLevel="0" collapsed="false">
      <c r="A2738" s="101"/>
      <c r="B2738" s="101" t="n">
        <v>32</v>
      </c>
      <c r="C2738" s="101" t="n">
        <v>122</v>
      </c>
      <c r="D2738" s="101" t="n">
        <v>90</v>
      </c>
      <c r="E2738" s="101" t="n">
        <v>212</v>
      </c>
      <c r="F2738" s="101" t="s">
        <v>311</v>
      </c>
      <c r="G2738" s="101" t="str">
        <f aca="false">E2738&amp;""&amp;F2738</f>
        <v>212Th</v>
      </c>
      <c r="H2738" s="101" t="n">
        <v>12097.868</v>
      </c>
      <c r="I2738" s="101" t="n">
        <v>9880.16</v>
      </c>
      <c r="J2738" s="101" t="n">
        <v>2393.32</v>
      </c>
      <c r="K2738" s="101" t="n">
        <v>18104.4</v>
      </c>
      <c r="L2738" s="101" t="n">
        <v>2940.39</v>
      </c>
      <c r="M2738" s="101" t="n">
        <v>-9515.582</v>
      </c>
      <c r="N2738" s="101"/>
      <c r="O2738" s="101" t="n">
        <v>7957.96</v>
      </c>
      <c r="P2738" s="101" t="n">
        <v>3976.87</v>
      </c>
      <c r="Q2738" s="101"/>
      <c r="R2738" s="101"/>
      <c r="S2738" s="101"/>
      <c r="T2738" s="101"/>
      <c r="U2738" s="101"/>
      <c r="V2738" s="101"/>
      <c r="W2738" s="101"/>
      <c r="X2738" s="101"/>
      <c r="Y2738" s="101"/>
      <c r="Z2738" s="101"/>
      <c r="AA2738" s="101"/>
    </row>
    <row r="2739" customFormat="false" ht="15.75" hidden="false" customHeight="true" outlineLevel="0" collapsed="false">
      <c r="A2739" s="101"/>
      <c r="B2739" s="101" t="n">
        <v>30</v>
      </c>
      <c r="C2739" s="101" t="n">
        <v>121</v>
      </c>
      <c r="D2739" s="101" t="n">
        <v>91</v>
      </c>
      <c r="E2739" s="101" t="n">
        <v>212</v>
      </c>
      <c r="F2739" s="101" t="s">
        <v>312</v>
      </c>
      <c r="G2739" s="101" t="str">
        <f aca="false">E2739&amp;""&amp;F2739</f>
        <v>212Pa</v>
      </c>
      <c r="H2739" s="101" t="n">
        <v>21613.45</v>
      </c>
      <c r="I2739" s="101"/>
      <c r="J2739" s="101" t="n">
        <v>-417.77</v>
      </c>
      <c r="K2739" s="101"/>
      <c r="L2739" s="101" t="n">
        <v>1754.12</v>
      </c>
      <c r="M2739" s="101"/>
      <c r="N2739" s="101"/>
      <c r="O2739" s="101" t="n">
        <v>8429.4</v>
      </c>
      <c r="P2739" s="101" t="n">
        <v>7122.26</v>
      </c>
      <c r="Q2739" s="101"/>
      <c r="R2739" s="101"/>
      <c r="S2739" s="101"/>
      <c r="T2739" s="101"/>
      <c r="U2739" s="101"/>
      <c r="V2739" s="101"/>
      <c r="W2739" s="101"/>
      <c r="X2739" s="101"/>
      <c r="Y2739" s="101"/>
      <c r="Z2739" s="101"/>
      <c r="AA2739" s="101"/>
    </row>
    <row r="2740" customFormat="false" ht="15.75" hidden="false" customHeight="true" outlineLevel="0" collapsed="false">
      <c r="A2740" s="101"/>
      <c r="B2740" s="101" t="n">
        <v>53</v>
      </c>
      <c r="C2740" s="101" t="n">
        <v>133</v>
      </c>
      <c r="D2740" s="101" t="n">
        <v>80</v>
      </c>
      <c r="E2740" s="101" t="n">
        <v>213</v>
      </c>
      <c r="F2740" s="101" t="s">
        <v>301</v>
      </c>
      <c r="G2740" s="101" t="str">
        <f aca="false">E2740&amp;""&amp;F2740</f>
        <v>213Hg</v>
      </c>
      <c r="H2740" s="101" t="n">
        <v>7666.01</v>
      </c>
      <c r="I2740" s="101" t="n">
        <v>3162.01</v>
      </c>
      <c r="J2740" s="101"/>
      <c r="K2740" s="101" t="n">
        <v>7852.01</v>
      </c>
      <c r="L2740" s="101"/>
      <c r="M2740" s="101" t="n">
        <v>5882.01</v>
      </c>
      <c r="N2740" s="101" t="n">
        <v>10868.01</v>
      </c>
      <c r="O2740" s="101"/>
      <c r="P2740" s="101"/>
      <c r="Q2740" s="101" t="n">
        <v>1146.01</v>
      </c>
      <c r="R2740" s="101"/>
      <c r="S2740" s="101"/>
      <c r="T2740" s="101"/>
      <c r="U2740" s="101"/>
      <c r="V2740" s="101"/>
      <c r="W2740" s="101"/>
      <c r="X2740" s="101"/>
      <c r="Y2740" s="101"/>
      <c r="Z2740" s="101"/>
      <c r="AA2740" s="101"/>
    </row>
    <row r="2741" customFormat="false" ht="15.75" hidden="false" customHeight="true" outlineLevel="0" collapsed="false">
      <c r="A2741" s="101"/>
      <c r="B2741" s="101" t="n">
        <v>51</v>
      </c>
      <c r="C2741" s="101" t="n">
        <v>132</v>
      </c>
      <c r="D2741" s="101" t="n">
        <v>81</v>
      </c>
      <c r="E2741" s="101" t="n">
        <v>213</v>
      </c>
      <c r="F2741" s="101" t="s">
        <v>302</v>
      </c>
      <c r="G2741" s="101" t="str">
        <f aca="false">E2741&amp;""&amp;F2741</f>
        <v>213Tl</v>
      </c>
      <c r="H2741" s="101" t="n">
        <v>1783.811</v>
      </c>
      <c r="I2741" s="101" t="n">
        <v>4737.01</v>
      </c>
      <c r="J2741" s="101" t="n">
        <v>8262.01</v>
      </c>
      <c r="K2741" s="101" t="n">
        <v>8280.82</v>
      </c>
      <c r="L2741" s="101"/>
      <c r="M2741" s="101" t="n">
        <v>4985.454</v>
      </c>
      <c r="N2741" s="101" t="n">
        <v>7014.09</v>
      </c>
      <c r="O2741" s="101" t="n">
        <v>1827.01</v>
      </c>
      <c r="P2741" s="101"/>
      <c r="Q2741" s="101" t="n">
        <v>1259.73</v>
      </c>
      <c r="R2741" s="101"/>
      <c r="S2741" s="101"/>
      <c r="T2741" s="101"/>
      <c r="U2741" s="101"/>
      <c r="V2741" s="101"/>
      <c r="W2741" s="101"/>
      <c r="X2741" s="101"/>
      <c r="Y2741" s="101"/>
      <c r="Z2741" s="101"/>
      <c r="AA2741" s="101"/>
    </row>
    <row r="2742" customFormat="false" ht="15.75" hidden="false" customHeight="true" outlineLevel="0" collapsed="false">
      <c r="A2742" s="101"/>
      <c r="B2742" s="101" t="n">
        <v>49</v>
      </c>
      <c r="C2742" s="101" t="n">
        <v>131</v>
      </c>
      <c r="D2742" s="101" t="n">
        <v>82</v>
      </c>
      <c r="E2742" s="101" t="n">
        <v>213</v>
      </c>
      <c r="F2742" s="101" t="s">
        <v>303</v>
      </c>
      <c r="G2742" s="101" t="str">
        <f aca="false">E2742&amp;""&amp;F2742</f>
        <v>213Pb</v>
      </c>
      <c r="H2742" s="101" t="n">
        <v>-3201.643</v>
      </c>
      <c r="I2742" s="101" t="n">
        <v>3725.72</v>
      </c>
      <c r="J2742" s="101" t="n">
        <v>8940.01</v>
      </c>
      <c r="K2742" s="101" t="n">
        <v>8852.98</v>
      </c>
      <c r="L2742" s="101" t="n">
        <v>17155.01</v>
      </c>
      <c r="M2742" s="101" t="n">
        <v>2028.633</v>
      </c>
      <c r="N2742" s="101" t="n">
        <v>3451.44</v>
      </c>
      <c r="O2742" s="101" t="n">
        <v>3018.01</v>
      </c>
      <c r="P2742" s="101" t="n">
        <v>-13248.01</v>
      </c>
      <c r="Q2742" s="101" t="n">
        <v>-3155.95</v>
      </c>
      <c r="R2742" s="101"/>
      <c r="S2742" s="101"/>
      <c r="T2742" s="101"/>
      <c r="U2742" s="101"/>
      <c r="V2742" s="101"/>
      <c r="W2742" s="101"/>
      <c r="X2742" s="101"/>
      <c r="Y2742" s="101"/>
      <c r="Z2742" s="101"/>
      <c r="AA2742" s="101"/>
    </row>
    <row r="2743" customFormat="false" ht="15.75" hidden="false" customHeight="true" outlineLevel="0" collapsed="false">
      <c r="A2743" s="101"/>
      <c r="B2743" s="101" t="n">
        <v>47</v>
      </c>
      <c r="C2743" s="101" t="n">
        <v>130</v>
      </c>
      <c r="D2743" s="101" t="n">
        <v>83</v>
      </c>
      <c r="E2743" s="101" t="n">
        <v>213</v>
      </c>
      <c r="F2743" s="101" t="s">
        <v>304</v>
      </c>
      <c r="G2743" s="101" t="str">
        <f aca="false">E2743&amp;""&amp;F2743</f>
        <v>213Bi</v>
      </c>
      <c r="H2743" s="101" t="n">
        <v>-5230.276</v>
      </c>
      <c r="I2743" s="101" t="n">
        <v>5184.58</v>
      </c>
      <c r="J2743" s="101" t="n">
        <v>4972.01</v>
      </c>
      <c r="K2743" s="101" t="n">
        <v>9514.75</v>
      </c>
      <c r="L2743" s="101" t="n">
        <v>13730.22</v>
      </c>
      <c r="M2743" s="101" t="n">
        <v>1422.804</v>
      </c>
      <c r="N2743" s="101" t="n">
        <v>1348.89</v>
      </c>
      <c r="O2743" s="101" t="n">
        <v>5982.48</v>
      </c>
      <c r="P2743" s="101" t="n">
        <v>-10968.01</v>
      </c>
      <c r="Q2743" s="101" t="n">
        <v>-2932.55</v>
      </c>
      <c r="R2743" s="101"/>
      <c r="S2743" s="101"/>
      <c r="T2743" s="101"/>
      <c r="U2743" s="101"/>
      <c r="V2743" s="101"/>
      <c r="W2743" s="101"/>
      <c r="X2743" s="101"/>
      <c r="Y2743" s="101"/>
      <c r="Z2743" s="101"/>
      <c r="AA2743" s="101"/>
    </row>
    <row r="2744" customFormat="false" ht="15.75" hidden="false" customHeight="true" outlineLevel="0" collapsed="false">
      <c r="A2744" s="101"/>
      <c r="B2744" s="101" t="n">
        <v>45</v>
      </c>
      <c r="C2744" s="101" t="n">
        <v>129</v>
      </c>
      <c r="D2744" s="101" t="n">
        <v>84</v>
      </c>
      <c r="E2744" s="101" t="n">
        <v>213</v>
      </c>
      <c r="F2744" s="101" t="s">
        <v>305</v>
      </c>
      <c r="G2744" s="101" t="str">
        <f aca="false">E2744&amp;""&amp;F2744</f>
        <v>213Po</v>
      </c>
      <c r="H2744" s="101" t="n">
        <v>-6653.08</v>
      </c>
      <c r="I2744" s="101" t="n">
        <v>4355.36</v>
      </c>
      <c r="J2744" s="101" t="n">
        <v>5825.04</v>
      </c>
      <c r="K2744" s="101" t="n">
        <v>10363.59</v>
      </c>
      <c r="L2744" s="101" t="n">
        <v>10739.72</v>
      </c>
      <c r="M2744" s="101" t="n">
        <v>-73.918</v>
      </c>
      <c r="N2744" s="101" t="n">
        <v>-955.2</v>
      </c>
      <c r="O2744" s="101" t="n">
        <v>8536.13</v>
      </c>
      <c r="P2744" s="101" t="n">
        <v>-6394.81</v>
      </c>
      <c r="Q2744" s="101" t="n">
        <v>-6096.61</v>
      </c>
      <c r="R2744" s="101"/>
      <c r="S2744" s="101"/>
      <c r="T2744" s="101"/>
      <c r="U2744" s="101"/>
      <c r="V2744" s="101"/>
      <c r="W2744" s="101"/>
      <c r="X2744" s="101"/>
      <c r="Y2744" s="101"/>
      <c r="Z2744" s="101"/>
      <c r="AA2744" s="101"/>
    </row>
    <row r="2745" customFormat="false" ht="15.75" hidden="false" customHeight="true" outlineLevel="0" collapsed="false">
      <c r="A2745" s="101"/>
      <c r="B2745" s="101" t="n">
        <v>43</v>
      </c>
      <c r="C2745" s="101" t="n">
        <v>128</v>
      </c>
      <c r="D2745" s="101" t="n">
        <v>85</v>
      </c>
      <c r="E2745" s="101" t="n">
        <v>213</v>
      </c>
      <c r="F2745" s="101" t="s">
        <v>306</v>
      </c>
      <c r="G2745" s="101" t="str">
        <f aca="false">E2745&amp;""&amp;F2745</f>
        <v>213At</v>
      </c>
      <c r="H2745" s="101" t="n">
        <v>-6579.162</v>
      </c>
      <c r="I2745" s="101" t="n">
        <v>6022.69</v>
      </c>
      <c r="J2745" s="101" t="n">
        <v>3499.09</v>
      </c>
      <c r="K2745" s="101" t="n">
        <v>11074.97</v>
      </c>
      <c r="L2745" s="101" t="n">
        <v>9298.94</v>
      </c>
      <c r="M2745" s="101" t="n">
        <v>-881.278</v>
      </c>
      <c r="N2745" s="101" t="n">
        <v>-3026.48</v>
      </c>
      <c r="O2745" s="101" t="n">
        <v>9254.07</v>
      </c>
      <c r="P2745" s="101" t="n">
        <v>-5751.12</v>
      </c>
      <c r="Q2745" s="101" t="n">
        <v>-5991.24</v>
      </c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</row>
    <row r="2746" customFormat="false" ht="15.75" hidden="false" customHeight="true" outlineLevel="0" collapsed="false">
      <c r="A2746" s="101"/>
      <c r="B2746" s="101" t="n">
        <v>41</v>
      </c>
      <c r="C2746" s="101" t="n">
        <v>127</v>
      </c>
      <c r="D2746" s="101" t="n">
        <v>86</v>
      </c>
      <c r="E2746" s="101" t="n">
        <v>213</v>
      </c>
      <c r="F2746" s="101" t="s">
        <v>307</v>
      </c>
      <c r="G2746" s="101" t="str">
        <f aca="false">E2746&amp;""&amp;F2746</f>
        <v>213Rn</v>
      </c>
      <c r="H2746" s="101" t="n">
        <v>-5697.884</v>
      </c>
      <c r="I2746" s="101" t="n">
        <v>5109.96</v>
      </c>
      <c r="J2746" s="101" t="n">
        <v>4359.07</v>
      </c>
      <c r="K2746" s="101" t="n">
        <v>13085.51</v>
      </c>
      <c r="L2746" s="101" t="n">
        <v>7843.7</v>
      </c>
      <c r="M2746" s="101" t="n">
        <v>-2145.205</v>
      </c>
      <c r="N2746" s="101" t="n">
        <v>-6055.82</v>
      </c>
      <c r="O2746" s="101" t="n">
        <v>8242.77</v>
      </c>
      <c r="P2746" s="101" t="n">
        <v>-2617.81</v>
      </c>
      <c r="Q2746" s="101" t="n">
        <v>-10253.42</v>
      </c>
      <c r="R2746" s="101"/>
      <c r="S2746" s="101"/>
      <c r="T2746" s="101"/>
      <c r="U2746" s="101"/>
      <c r="V2746" s="101"/>
      <c r="W2746" s="101"/>
      <c r="X2746" s="101"/>
      <c r="Y2746" s="101"/>
      <c r="Z2746" s="101"/>
      <c r="AA2746" s="101"/>
    </row>
    <row r="2747" customFormat="false" ht="15.75" hidden="false" customHeight="true" outlineLevel="0" collapsed="false">
      <c r="A2747" s="101"/>
      <c r="B2747" s="101" t="n">
        <v>39</v>
      </c>
      <c r="C2747" s="101" t="n">
        <v>126</v>
      </c>
      <c r="D2747" s="101" t="n">
        <v>87</v>
      </c>
      <c r="E2747" s="101" t="n">
        <v>213</v>
      </c>
      <c r="F2747" s="101" t="s">
        <v>308</v>
      </c>
      <c r="G2747" s="101" t="str">
        <f aca="false">E2747&amp;""&amp;F2747</f>
        <v>213Fr</v>
      </c>
      <c r="H2747" s="101" t="n">
        <v>-3552.68</v>
      </c>
      <c r="I2747" s="101" t="n">
        <v>8108.21</v>
      </c>
      <c r="J2747" s="101" t="n">
        <v>2182.41</v>
      </c>
      <c r="K2747" s="101" t="n">
        <v>15555.5</v>
      </c>
      <c r="L2747" s="101" t="n">
        <v>6483.79</v>
      </c>
      <c r="M2747" s="101" t="n">
        <v>-3910.614</v>
      </c>
      <c r="N2747" s="101" t="n">
        <v>-9708.94</v>
      </c>
      <c r="O2747" s="101" t="n">
        <v>6904.77</v>
      </c>
      <c r="P2747" s="101" t="n">
        <v>-2213.86</v>
      </c>
      <c r="Q2747" s="101" t="n">
        <v>-11425.32</v>
      </c>
      <c r="R2747" s="101"/>
      <c r="S2747" s="101"/>
      <c r="T2747" s="101"/>
      <c r="U2747" s="101"/>
      <c r="V2747" s="101"/>
      <c r="W2747" s="101"/>
      <c r="X2747" s="101"/>
      <c r="Y2747" s="101"/>
      <c r="Z2747" s="101"/>
      <c r="AA2747" s="101"/>
    </row>
    <row r="2748" customFormat="false" ht="15.75" hidden="false" customHeight="true" outlineLevel="0" collapsed="false">
      <c r="A2748" s="101"/>
      <c r="B2748" s="101" t="n">
        <v>37</v>
      </c>
      <c r="C2748" s="101" t="n">
        <v>125</v>
      </c>
      <c r="D2748" s="101" t="n">
        <v>88</v>
      </c>
      <c r="E2748" s="101" t="n">
        <v>213</v>
      </c>
      <c r="F2748" s="101" t="s">
        <v>309</v>
      </c>
      <c r="G2748" s="101" t="str">
        <f aca="false">E2748&amp;""&amp;F2748</f>
        <v>213Ra</v>
      </c>
      <c r="H2748" s="101" t="n">
        <v>357.934</v>
      </c>
      <c r="I2748" s="101" t="n">
        <v>7514.71</v>
      </c>
      <c r="J2748" s="101" t="n">
        <v>3415.25</v>
      </c>
      <c r="K2748" s="101" t="n">
        <v>16616.72</v>
      </c>
      <c r="L2748" s="101" t="n">
        <v>5465</v>
      </c>
      <c r="M2748" s="101" t="n">
        <v>-5798.329</v>
      </c>
      <c r="N2748" s="101" t="n">
        <v>-11760.08</v>
      </c>
      <c r="O2748" s="101" t="n">
        <v>6861.84</v>
      </c>
      <c r="P2748" s="101" t="n">
        <v>1728.21</v>
      </c>
      <c r="Q2748" s="101" t="n">
        <v>-14991.31</v>
      </c>
      <c r="R2748" s="101"/>
      <c r="S2748" s="101"/>
      <c r="T2748" s="101"/>
      <c r="U2748" s="101"/>
      <c r="V2748" s="101"/>
      <c r="W2748" s="101"/>
      <c r="X2748" s="101"/>
      <c r="Y2748" s="101"/>
      <c r="Z2748" s="101"/>
      <c r="AA2748" s="101"/>
    </row>
    <row r="2749" customFormat="false" ht="15.75" hidden="false" customHeight="true" outlineLevel="0" collapsed="false">
      <c r="A2749" s="101"/>
      <c r="B2749" s="101" t="n">
        <v>35</v>
      </c>
      <c r="C2749" s="101" t="n">
        <v>124</v>
      </c>
      <c r="D2749" s="101" t="n">
        <v>89</v>
      </c>
      <c r="E2749" s="101" t="n">
        <v>213</v>
      </c>
      <c r="F2749" s="101" t="s">
        <v>310</v>
      </c>
      <c r="G2749" s="101" t="str">
        <f aca="false">E2749&amp;""&amp;F2749</f>
        <v>213Ac</v>
      </c>
      <c r="H2749" s="101" t="n">
        <v>6156.263</v>
      </c>
      <c r="I2749" s="101" t="n">
        <v>9192.98</v>
      </c>
      <c r="J2749" s="101" t="n">
        <v>934.03</v>
      </c>
      <c r="K2749" s="101" t="n">
        <v>17188.59</v>
      </c>
      <c r="L2749" s="101" t="n">
        <v>4281.86</v>
      </c>
      <c r="M2749" s="101" t="n">
        <v>-5961.751</v>
      </c>
      <c r="N2749" s="101" t="n">
        <v>-13506.87</v>
      </c>
      <c r="O2749" s="101" t="n">
        <v>7499.3</v>
      </c>
      <c r="P2749" s="101" t="n">
        <v>2383.07</v>
      </c>
      <c r="Q2749" s="101" t="n">
        <v>-14012.92</v>
      </c>
      <c r="R2749" s="101"/>
      <c r="S2749" s="101"/>
      <c r="T2749" s="101"/>
      <c r="U2749" s="101"/>
      <c r="V2749" s="101"/>
      <c r="W2749" s="101"/>
      <c r="X2749" s="101"/>
      <c r="Y2749" s="101"/>
      <c r="Z2749" s="101"/>
      <c r="AA2749" s="101"/>
    </row>
    <row r="2750" customFormat="false" ht="15.75" hidden="false" customHeight="true" outlineLevel="0" collapsed="false">
      <c r="A2750" s="101"/>
      <c r="B2750" s="101" t="n">
        <v>33</v>
      </c>
      <c r="C2750" s="101" t="n">
        <v>123</v>
      </c>
      <c r="D2750" s="101" t="n">
        <v>90</v>
      </c>
      <c r="E2750" s="101" t="n">
        <v>213</v>
      </c>
      <c r="F2750" s="101" t="s">
        <v>311</v>
      </c>
      <c r="G2750" s="101" t="str">
        <f aca="false">E2750&amp;""&amp;F2750</f>
        <v>213Th</v>
      </c>
      <c r="H2750" s="101" t="n">
        <v>12118.013</v>
      </c>
      <c r="I2750" s="101" t="n">
        <v>8051.17</v>
      </c>
      <c r="J2750" s="101" t="n">
        <v>2448.88</v>
      </c>
      <c r="K2750" s="101" t="n">
        <v>17931.33</v>
      </c>
      <c r="L2750" s="101" t="n">
        <v>3291.95</v>
      </c>
      <c r="M2750" s="101" t="n">
        <v>-7545.116</v>
      </c>
      <c r="N2750" s="101"/>
      <c r="O2750" s="101" t="n">
        <v>7839</v>
      </c>
      <c r="P2750" s="101" t="n">
        <v>5027.72</v>
      </c>
      <c r="Q2750" s="101" t="n">
        <v>-17566.75</v>
      </c>
      <c r="R2750" s="101"/>
      <c r="S2750" s="101"/>
      <c r="T2750" s="101"/>
      <c r="U2750" s="101"/>
      <c r="V2750" s="101"/>
      <c r="W2750" s="101"/>
      <c r="X2750" s="101"/>
      <c r="Y2750" s="101"/>
      <c r="Z2750" s="101"/>
      <c r="AA2750" s="101"/>
    </row>
    <row r="2751" customFormat="false" ht="15.75" hidden="false" customHeight="true" outlineLevel="0" collapsed="false">
      <c r="A2751" s="101"/>
      <c r="B2751" s="101" t="n">
        <v>31</v>
      </c>
      <c r="C2751" s="101" t="n">
        <v>122</v>
      </c>
      <c r="D2751" s="101" t="n">
        <v>91</v>
      </c>
      <c r="E2751" s="101" t="n">
        <v>213</v>
      </c>
      <c r="F2751" s="101" t="s">
        <v>312</v>
      </c>
      <c r="G2751" s="101" t="str">
        <f aca="false">E2751&amp;""&amp;F2751</f>
        <v>213Pa</v>
      </c>
      <c r="H2751" s="101" t="n">
        <v>19663.13</v>
      </c>
      <c r="I2751" s="101" t="n">
        <v>10021.64</v>
      </c>
      <c r="J2751" s="101" t="n">
        <v>-276.29</v>
      </c>
      <c r="K2751" s="101"/>
      <c r="L2751" s="101" t="n">
        <v>2117.03</v>
      </c>
      <c r="M2751" s="101"/>
      <c r="N2751" s="101"/>
      <c r="O2751" s="101" t="n">
        <v>8393.9</v>
      </c>
      <c r="P2751" s="101" t="n">
        <v>5096.24</v>
      </c>
      <c r="Q2751" s="101"/>
      <c r="R2751" s="101"/>
      <c r="S2751" s="101"/>
      <c r="T2751" s="101"/>
      <c r="U2751" s="101"/>
      <c r="V2751" s="101"/>
      <c r="W2751" s="101"/>
      <c r="X2751" s="101"/>
      <c r="Y2751" s="101"/>
      <c r="Z2751" s="101"/>
      <c r="AA2751" s="101"/>
    </row>
    <row r="2752" customFormat="false" ht="15.75" hidden="false" customHeight="true" outlineLevel="0" collapsed="false">
      <c r="A2752" s="101"/>
      <c r="B2752" s="101" t="n">
        <v>54</v>
      </c>
      <c r="C2752" s="101" t="n">
        <v>134</v>
      </c>
      <c r="D2752" s="101" t="n">
        <v>80</v>
      </c>
      <c r="E2752" s="101" t="n">
        <v>214</v>
      </c>
      <c r="F2752" s="101" t="s">
        <v>301</v>
      </c>
      <c r="G2752" s="101" t="str">
        <f aca="false">E2752&amp;""&amp;F2752</f>
        <v>214Hg</v>
      </c>
      <c r="H2752" s="101" t="n">
        <v>11178.01</v>
      </c>
      <c r="I2752" s="101" t="n">
        <v>4560.01</v>
      </c>
      <c r="J2752" s="101"/>
      <c r="K2752" s="101" t="n">
        <v>7722.01</v>
      </c>
      <c r="L2752" s="101"/>
      <c r="M2752" s="101" t="n">
        <v>4713.01</v>
      </c>
      <c r="N2752" s="101" t="n">
        <v>11359.01</v>
      </c>
      <c r="O2752" s="101"/>
      <c r="P2752" s="101"/>
      <c r="Q2752" s="101" t="n">
        <v>1323.01</v>
      </c>
      <c r="R2752" s="101"/>
      <c r="S2752" s="101"/>
      <c r="T2752" s="101"/>
      <c r="U2752" s="101"/>
      <c r="V2752" s="101"/>
      <c r="W2752" s="101"/>
      <c r="X2752" s="101"/>
      <c r="Y2752" s="101"/>
      <c r="Z2752" s="101"/>
      <c r="AA2752" s="101"/>
    </row>
    <row r="2753" customFormat="false" ht="15.75" hidden="false" customHeight="true" outlineLevel="0" collapsed="false">
      <c r="A2753" s="101"/>
      <c r="B2753" s="101" t="n">
        <v>52</v>
      </c>
      <c r="C2753" s="101" t="n">
        <v>133</v>
      </c>
      <c r="D2753" s="101" t="n">
        <v>81</v>
      </c>
      <c r="E2753" s="101" t="n">
        <v>214</v>
      </c>
      <c r="F2753" s="101" t="s">
        <v>302</v>
      </c>
      <c r="G2753" s="101" t="str">
        <f aca="false">E2753&amp;""&amp;F2753</f>
        <v>214Tl</v>
      </c>
      <c r="H2753" s="101" t="n">
        <v>6465.01</v>
      </c>
      <c r="I2753" s="101" t="n">
        <v>3391.01</v>
      </c>
      <c r="J2753" s="101" t="n">
        <v>8491.01</v>
      </c>
      <c r="K2753" s="101" t="n">
        <v>8127.01</v>
      </c>
      <c r="L2753" s="101"/>
      <c r="M2753" s="101" t="n">
        <v>6645.01</v>
      </c>
      <c r="N2753" s="101" t="n">
        <v>7664.01</v>
      </c>
      <c r="O2753" s="101" t="n">
        <v>1711.01</v>
      </c>
      <c r="P2753" s="101"/>
      <c r="Q2753" s="101" t="n">
        <v>1595.01</v>
      </c>
      <c r="R2753" s="101"/>
      <c r="S2753" s="101"/>
      <c r="T2753" s="101"/>
      <c r="U2753" s="101"/>
      <c r="V2753" s="101"/>
      <c r="W2753" s="101"/>
      <c r="X2753" s="101"/>
      <c r="Y2753" s="101"/>
      <c r="Z2753" s="101"/>
      <c r="AA2753" s="101"/>
    </row>
    <row r="2754" customFormat="false" ht="15.75" hidden="false" customHeight="true" outlineLevel="0" collapsed="false">
      <c r="A2754" s="101"/>
      <c r="B2754" s="101" t="n">
        <v>50</v>
      </c>
      <c r="C2754" s="101" t="n">
        <v>132</v>
      </c>
      <c r="D2754" s="101" t="n">
        <v>82</v>
      </c>
      <c r="E2754" s="101" t="n">
        <v>214</v>
      </c>
      <c r="F2754" s="101" t="s">
        <v>303</v>
      </c>
      <c r="G2754" s="101" t="str">
        <f aca="false">E2754&amp;""&amp;F2754</f>
        <v>214Pb</v>
      </c>
      <c r="H2754" s="101" t="n">
        <v>-180.786</v>
      </c>
      <c r="I2754" s="101" t="n">
        <v>5050.46</v>
      </c>
      <c r="J2754" s="101" t="n">
        <v>9253.57</v>
      </c>
      <c r="K2754" s="101" t="n">
        <v>8776.18</v>
      </c>
      <c r="L2754" s="101" t="n">
        <v>17516.01</v>
      </c>
      <c r="M2754" s="101" t="n">
        <v>1019.046</v>
      </c>
      <c r="N2754" s="101" t="n">
        <v>4288.82</v>
      </c>
      <c r="O2754" s="101" t="n">
        <v>2760.01</v>
      </c>
      <c r="P2754" s="101" t="n">
        <v>-15136.01</v>
      </c>
      <c r="Q2754" s="101" t="n">
        <v>-3021.83</v>
      </c>
      <c r="R2754" s="101"/>
      <c r="S2754" s="101"/>
      <c r="T2754" s="101"/>
      <c r="U2754" s="101"/>
      <c r="V2754" s="101"/>
      <c r="W2754" s="101"/>
      <c r="X2754" s="101"/>
      <c r="Y2754" s="101"/>
      <c r="Z2754" s="101"/>
      <c r="AA2754" s="101"/>
    </row>
    <row r="2755" customFormat="false" ht="15.75" hidden="false" customHeight="true" outlineLevel="0" collapsed="false">
      <c r="A2755" s="101"/>
      <c r="B2755" s="101" t="n">
        <v>48</v>
      </c>
      <c r="C2755" s="101" t="n">
        <v>131</v>
      </c>
      <c r="D2755" s="101" t="n">
        <v>83</v>
      </c>
      <c r="E2755" s="101" t="n">
        <v>214</v>
      </c>
      <c r="F2755" s="101" t="s">
        <v>304</v>
      </c>
      <c r="G2755" s="101" t="str">
        <f aca="false">E2755&amp;""&amp;F2755</f>
        <v>214Bi</v>
      </c>
      <c r="H2755" s="101" t="n">
        <v>-1199.832</v>
      </c>
      <c r="I2755" s="101" t="n">
        <v>4040.87</v>
      </c>
      <c r="J2755" s="101" t="n">
        <v>5287.16</v>
      </c>
      <c r="K2755" s="101" t="n">
        <v>9225.45</v>
      </c>
      <c r="L2755" s="101" t="n">
        <v>14227.01</v>
      </c>
      <c r="M2755" s="101" t="n">
        <v>3269.771</v>
      </c>
      <c r="N2755" s="101" t="n">
        <v>2179.57</v>
      </c>
      <c r="O2755" s="101" t="n">
        <v>5621.3</v>
      </c>
      <c r="P2755" s="101" t="n">
        <v>-10272.61</v>
      </c>
      <c r="Q2755" s="101" t="n">
        <v>-2618.07</v>
      </c>
      <c r="R2755" s="101"/>
      <c r="S2755" s="101"/>
      <c r="T2755" s="101"/>
      <c r="U2755" s="101"/>
      <c r="V2755" s="101"/>
      <c r="W2755" s="101"/>
      <c r="X2755" s="101"/>
      <c r="Y2755" s="101"/>
      <c r="Z2755" s="101"/>
      <c r="AA2755" s="101"/>
    </row>
    <row r="2756" customFormat="false" ht="15.75" hidden="false" customHeight="true" outlineLevel="0" collapsed="false">
      <c r="A2756" s="101"/>
      <c r="B2756" s="101" t="n">
        <v>46</v>
      </c>
      <c r="C2756" s="101" t="n">
        <v>130</v>
      </c>
      <c r="D2756" s="101" t="n">
        <v>84</v>
      </c>
      <c r="E2756" s="101" t="n">
        <v>214</v>
      </c>
      <c r="F2756" s="101" t="s">
        <v>305</v>
      </c>
      <c r="G2756" s="101" t="str">
        <f aca="false">E2756&amp;""&amp;F2756</f>
        <v>214Po</v>
      </c>
      <c r="H2756" s="101" t="n">
        <v>-4469.603</v>
      </c>
      <c r="I2756" s="101" t="n">
        <v>5887.84</v>
      </c>
      <c r="J2756" s="101" t="n">
        <v>6528.3</v>
      </c>
      <c r="K2756" s="101" t="n">
        <v>10243.2</v>
      </c>
      <c r="L2756" s="101" t="n">
        <v>11500.3</v>
      </c>
      <c r="M2756" s="101" t="n">
        <v>-1090.204</v>
      </c>
      <c r="N2756" s="101" t="n">
        <v>-150.22</v>
      </c>
      <c r="O2756" s="101" t="n">
        <v>7833.46</v>
      </c>
      <c r="P2756" s="101" t="n">
        <v>-8556.93</v>
      </c>
      <c r="Q2756" s="101" t="n">
        <v>-5961.76</v>
      </c>
      <c r="R2756" s="101"/>
      <c r="S2756" s="101"/>
      <c r="T2756" s="101"/>
      <c r="U2756" s="101"/>
      <c r="V2756" s="101"/>
      <c r="W2756" s="101"/>
      <c r="X2756" s="101"/>
      <c r="Y2756" s="101"/>
      <c r="Z2756" s="101"/>
      <c r="AA2756" s="101"/>
    </row>
    <row r="2757" customFormat="false" ht="15.75" hidden="false" customHeight="true" outlineLevel="0" collapsed="false">
      <c r="A2757" s="101"/>
      <c r="B2757" s="101" t="n">
        <v>44</v>
      </c>
      <c r="C2757" s="101" t="n">
        <v>129</v>
      </c>
      <c r="D2757" s="101" t="n">
        <v>85</v>
      </c>
      <c r="E2757" s="101" t="n">
        <v>214</v>
      </c>
      <c r="F2757" s="101" t="s">
        <v>306</v>
      </c>
      <c r="G2757" s="101" t="str">
        <f aca="false">E2757&amp;""&amp;F2757</f>
        <v>214At</v>
      </c>
      <c r="H2757" s="101" t="n">
        <v>-3379.399</v>
      </c>
      <c r="I2757" s="101" t="n">
        <v>4871.55</v>
      </c>
      <c r="J2757" s="101" t="n">
        <v>4015.29</v>
      </c>
      <c r="K2757" s="101" t="n">
        <v>10894.24</v>
      </c>
      <c r="L2757" s="101" t="n">
        <v>9840.33</v>
      </c>
      <c r="M2757" s="101" t="n">
        <v>939.98</v>
      </c>
      <c r="N2757" s="101" t="n">
        <v>-2421.2</v>
      </c>
      <c r="O2757" s="101" t="n">
        <v>8987.15</v>
      </c>
      <c r="P2757" s="101" t="n">
        <v>-5438.09</v>
      </c>
      <c r="Q2757" s="101" t="n">
        <v>-5752.83</v>
      </c>
      <c r="R2757" s="101"/>
      <c r="S2757" s="101"/>
      <c r="T2757" s="101"/>
      <c r="U2757" s="101"/>
      <c r="V2757" s="101"/>
      <c r="W2757" s="101"/>
      <c r="X2757" s="101"/>
      <c r="Y2757" s="101"/>
      <c r="Z2757" s="101"/>
      <c r="AA2757" s="101"/>
    </row>
    <row r="2758" customFormat="false" ht="15.75" hidden="false" customHeight="true" outlineLevel="0" collapsed="false">
      <c r="A2758" s="101"/>
      <c r="B2758" s="101" t="n">
        <v>42</v>
      </c>
      <c r="C2758" s="101" t="n">
        <v>128</v>
      </c>
      <c r="D2758" s="101" t="n">
        <v>86</v>
      </c>
      <c r="E2758" s="101" t="n">
        <v>214</v>
      </c>
      <c r="F2758" s="101" t="s">
        <v>307</v>
      </c>
      <c r="G2758" s="101" t="str">
        <f aca="false">E2758&amp;""&amp;F2758</f>
        <v>214Rn</v>
      </c>
      <c r="H2758" s="101" t="n">
        <v>-4319.378</v>
      </c>
      <c r="I2758" s="101" t="n">
        <v>6692.81</v>
      </c>
      <c r="J2758" s="101" t="n">
        <v>5029.19</v>
      </c>
      <c r="K2758" s="101" t="n">
        <v>11802.77</v>
      </c>
      <c r="L2758" s="101" t="n">
        <v>8528.28</v>
      </c>
      <c r="M2758" s="101" t="n">
        <v>-3361.181</v>
      </c>
      <c r="N2758" s="101" t="n">
        <v>-4412.27</v>
      </c>
      <c r="O2758" s="101" t="n">
        <v>9208.4</v>
      </c>
      <c r="P2758" s="101" t="n">
        <v>-4955.27</v>
      </c>
      <c r="Q2758" s="101" t="n">
        <v>-8838.02</v>
      </c>
      <c r="R2758" s="101"/>
      <c r="S2758" s="101"/>
      <c r="T2758" s="101"/>
      <c r="U2758" s="101"/>
      <c r="V2758" s="101"/>
      <c r="W2758" s="101"/>
      <c r="X2758" s="101"/>
      <c r="Y2758" s="101"/>
      <c r="Z2758" s="101"/>
      <c r="AA2758" s="101"/>
    </row>
    <row r="2759" customFormat="false" ht="15.75" hidden="false" customHeight="true" outlineLevel="0" collapsed="false">
      <c r="A2759" s="101"/>
      <c r="B2759" s="101" t="n">
        <v>40</v>
      </c>
      <c r="C2759" s="101" t="n">
        <v>127</v>
      </c>
      <c r="D2759" s="101" t="n">
        <v>87</v>
      </c>
      <c r="E2759" s="101" t="n">
        <v>214</v>
      </c>
      <c r="F2759" s="101" t="s">
        <v>308</v>
      </c>
      <c r="G2759" s="101" t="str">
        <f aca="false">E2759&amp;""&amp;F2759</f>
        <v>214Fr</v>
      </c>
      <c r="H2759" s="101" t="n">
        <v>-958.197</v>
      </c>
      <c r="I2759" s="101" t="n">
        <v>5476.83</v>
      </c>
      <c r="J2759" s="101" t="n">
        <v>2549.28</v>
      </c>
      <c r="K2759" s="101" t="n">
        <v>13585.05</v>
      </c>
      <c r="L2759" s="101" t="n">
        <v>6908.35</v>
      </c>
      <c r="M2759" s="101" t="n">
        <v>-1051.093</v>
      </c>
      <c r="N2759" s="101" t="n">
        <v>-7402.73</v>
      </c>
      <c r="O2759" s="101" t="n">
        <v>8588.54</v>
      </c>
      <c r="P2759" s="101" t="n">
        <v>-1668.01</v>
      </c>
      <c r="Q2759" s="101" t="n">
        <v>-9387.45</v>
      </c>
      <c r="R2759" s="101"/>
      <c r="S2759" s="101"/>
      <c r="T2759" s="101"/>
      <c r="U2759" s="101"/>
      <c r="V2759" s="101"/>
      <c r="W2759" s="101"/>
      <c r="X2759" s="101"/>
      <c r="Y2759" s="101"/>
      <c r="Z2759" s="101"/>
      <c r="AA2759" s="101"/>
    </row>
    <row r="2760" customFormat="false" ht="15.75" hidden="false" customHeight="true" outlineLevel="0" collapsed="false">
      <c r="A2760" s="101"/>
      <c r="B2760" s="101" t="n">
        <v>38</v>
      </c>
      <c r="C2760" s="101" t="n">
        <v>126</v>
      </c>
      <c r="D2760" s="101" t="n">
        <v>88</v>
      </c>
      <c r="E2760" s="101" t="n">
        <v>214</v>
      </c>
      <c r="F2760" s="101" t="s">
        <v>309</v>
      </c>
      <c r="G2760" s="101" t="str">
        <f aca="false">E2760&amp;""&amp;F2760</f>
        <v>214Ra</v>
      </c>
      <c r="H2760" s="101" t="n">
        <v>92.896</v>
      </c>
      <c r="I2760" s="101" t="n">
        <v>8336.36</v>
      </c>
      <c r="J2760" s="101" t="n">
        <v>3643.4</v>
      </c>
      <c r="K2760" s="101" t="n">
        <v>15851.07</v>
      </c>
      <c r="L2760" s="101" t="n">
        <v>5825.8</v>
      </c>
      <c r="M2760" s="101" t="n">
        <v>-6351.635</v>
      </c>
      <c r="N2760" s="101" t="n">
        <v>-10619.43</v>
      </c>
      <c r="O2760" s="101" t="n">
        <v>7272.51</v>
      </c>
      <c r="P2760" s="101" t="n">
        <v>-1498.19</v>
      </c>
      <c r="Q2760" s="101" t="n">
        <v>-14134.68</v>
      </c>
      <c r="R2760" s="101"/>
      <c r="S2760" s="101"/>
      <c r="T2760" s="101"/>
      <c r="U2760" s="101"/>
      <c r="V2760" s="101"/>
      <c r="W2760" s="101"/>
      <c r="X2760" s="101"/>
      <c r="Y2760" s="101"/>
      <c r="Z2760" s="101"/>
      <c r="AA2760" s="101"/>
    </row>
    <row r="2761" customFormat="false" ht="15.75" hidden="false" customHeight="true" outlineLevel="0" collapsed="false">
      <c r="A2761" s="101"/>
      <c r="B2761" s="101" t="n">
        <v>36</v>
      </c>
      <c r="C2761" s="101" t="n">
        <v>125</v>
      </c>
      <c r="D2761" s="101" t="n">
        <v>89</v>
      </c>
      <c r="E2761" s="101" t="n">
        <v>214</v>
      </c>
      <c r="F2761" s="101" t="s">
        <v>310</v>
      </c>
      <c r="G2761" s="101" t="str">
        <f aca="false">E2761&amp;""&amp;F2761</f>
        <v>214Ac</v>
      </c>
      <c r="H2761" s="101" t="n">
        <v>6444.531</v>
      </c>
      <c r="I2761" s="101" t="n">
        <v>7783.05</v>
      </c>
      <c r="J2761" s="101" t="n">
        <v>1202.37</v>
      </c>
      <c r="K2761" s="101" t="n">
        <v>16976.03</v>
      </c>
      <c r="L2761" s="101" t="n">
        <v>4617.63</v>
      </c>
      <c r="M2761" s="101" t="n">
        <v>-4267.798</v>
      </c>
      <c r="N2761" s="101" t="n">
        <v>-13040.91</v>
      </c>
      <c r="O2761" s="101" t="n">
        <v>7352.12</v>
      </c>
      <c r="P2761" s="101" t="n">
        <v>2708.24</v>
      </c>
      <c r="Q2761" s="101" t="n">
        <v>-13744.8</v>
      </c>
      <c r="R2761" s="101"/>
      <c r="S2761" s="101"/>
      <c r="T2761" s="101"/>
      <c r="U2761" s="101"/>
      <c r="V2761" s="101"/>
      <c r="W2761" s="101"/>
      <c r="X2761" s="101"/>
      <c r="Y2761" s="101"/>
      <c r="Z2761" s="101"/>
      <c r="AA2761" s="101"/>
    </row>
    <row r="2762" customFormat="false" ht="15.75" hidden="false" customHeight="true" outlineLevel="0" collapsed="false">
      <c r="A2762" s="101"/>
      <c r="B2762" s="101" t="n">
        <v>34</v>
      </c>
      <c r="C2762" s="101" t="n">
        <v>124</v>
      </c>
      <c r="D2762" s="101" t="n">
        <v>90</v>
      </c>
      <c r="E2762" s="101" t="n">
        <v>214</v>
      </c>
      <c r="F2762" s="101" t="s">
        <v>311</v>
      </c>
      <c r="G2762" s="101" t="str">
        <f aca="false">E2762&amp;""&amp;F2762</f>
        <v>214Th</v>
      </c>
      <c r="H2762" s="101" t="n">
        <v>10712.329</v>
      </c>
      <c r="I2762" s="101" t="n">
        <v>9477</v>
      </c>
      <c r="J2762" s="101" t="n">
        <v>2732.9</v>
      </c>
      <c r="K2762" s="101" t="n">
        <v>17528.17</v>
      </c>
      <c r="L2762" s="101" t="n">
        <v>3666.94</v>
      </c>
      <c r="M2762" s="101" t="n">
        <v>-8773.112</v>
      </c>
      <c r="N2762" s="101"/>
      <c r="O2762" s="101" t="n">
        <v>7827.1</v>
      </c>
      <c r="P2762" s="101" t="n">
        <v>3065.42</v>
      </c>
      <c r="Q2762" s="101" t="n">
        <v>-17022.12</v>
      </c>
      <c r="R2762" s="101"/>
      <c r="S2762" s="101"/>
      <c r="T2762" s="101"/>
      <c r="U2762" s="101"/>
      <c r="V2762" s="101"/>
      <c r="W2762" s="101"/>
      <c r="X2762" s="101"/>
      <c r="Y2762" s="101"/>
      <c r="Z2762" s="101"/>
      <c r="AA2762" s="101"/>
    </row>
    <row r="2763" customFormat="false" ht="15.75" hidden="false" customHeight="true" outlineLevel="0" collapsed="false">
      <c r="A2763" s="101"/>
      <c r="B2763" s="101" t="n">
        <v>32</v>
      </c>
      <c r="C2763" s="101" t="n">
        <v>123</v>
      </c>
      <c r="D2763" s="101" t="n">
        <v>91</v>
      </c>
      <c r="E2763" s="101" t="n">
        <v>214</v>
      </c>
      <c r="F2763" s="101" t="s">
        <v>312</v>
      </c>
      <c r="G2763" s="101" t="str">
        <f aca="false">E2763&amp;""&amp;F2763</f>
        <v>214Pa</v>
      </c>
      <c r="H2763" s="101" t="n">
        <v>19485.441</v>
      </c>
      <c r="I2763" s="101" t="n">
        <v>8249.01</v>
      </c>
      <c r="J2763" s="101" t="n">
        <v>-78.46</v>
      </c>
      <c r="K2763" s="101" t="n">
        <v>18270.64</v>
      </c>
      <c r="L2763" s="101" t="n">
        <v>2370.42</v>
      </c>
      <c r="M2763" s="101"/>
      <c r="N2763" s="101"/>
      <c r="O2763" s="101" t="n">
        <v>8270.9</v>
      </c>
      <c r="P2763" s="101" t="n">
        <v>6040.21</v>
      </c>
      <c r="Q2763" s="101"/>
      <c r="R2763" s="101"/>
      <c r="S2763" s="101"/>
      <c r="T2763" s="101"/>
      <c r="U2763" s="101"/>
      <c r="V2763" s="101"/>
      <c r="W2763" s="101"/>
      <c r="X2763" s="101"/>
      <c r="Y2763" s="101"/>
      <c r="Z2763" s="101"/>
      <c r="AA2763" s="101"/>
    </row>
    <row r="2764" customFormat="false" ht="15.75" hidden="false" customHeight="true" outlineLevel="0" collapsed="false">
      <c r="A2764" s="101"/>
      <c r="B2764" s="101" t="n">
        <v>55</v>
      </c>
      <c r="C2764" s="101" t="n">
        <v>135</v>
      </c>
      <c r="D2764" s="101" t="n">
        <v>80</v>
      </c>
      <c r="E2764" s="101" t="n">
        <v>215</v>
      </c>
      <c r="F2764" s="101" t="s">
        <v>301</v>
      </c>
      <c r="G2764" s="101" t="str">
        <f aca="false">E2764&amp;""&amp;F2764</f>
        <v>215Hg</v>
      </c>
      <c r="H2764" s="101" t="n">
        <v>16208.01</v>
      </c>
      <c r="I2764" s="101" t="n">
        <v>3041.01</v>
      </c>
      <c r="J2764" s="101"/>
      <c r="K2764" s="101" t="n">
        <v>7601.01</v>
      </c>
      <c r="L2764" s="101"/>
      <c r="M2764" s="101" t="n">
        <v>6297.01</v>
      </c>
      <c r="N2764" s="101" t="n">
        <v>11792.01</v>
      </c>
      <c r="O2764" s="101"/>
      <c r="P2764" s="101"/>
      <c r="Q2764" s="101" t="n">
        <v>1672.01</v>
      </c>
      <c r="R2764" s="101"/>
      <c r="S2764" s="101"/>
      <c r="T2764" s="101"/>
      <c r="U2764" s="101"/>
      <c r="V2764" s="101"/>
      <c r="W2764" s="101"/>
      <c r="X2764" s="101"/>
      <c r="Y2764" s="101"/>
      <c r="Z2764" s="101"/>
      <c r="AA2764" s="101"/>
    </row>
    <row r="2765" customFormat="false" ht="15.75" hidden="false" customHeight="true" outlineLevel="0" collapsed="false">
      <c r="A2765" s="101"/>
      <c r="B2765" s="101" t="n">
        <v>53</v>
      </c>
      <c r="C2765" s="101" t="n">
        <v>134</v>
      </c>
      <c r="D2765" s="101" t="n">
        <v>81</v>
      </c>
      <c r="E2765" s="101" t="n">
        <v>215</v>
      </c>
      <c r="F2765" s="101" t="s">
        <v>302</v>
      </c>
      <c r="G2765" s="101" t="str">
        <f aca="false">E2765&amp;""&amp;F2765</f>
        <v>215Tl</v>
      </c>
      <c r="H2765" s="101" t="n">
        <v>9911.01</v>
      </c>
      <c r="I2765" s="101" t="n">
        <v>4625.01</v>
      </c>
      <c r="J2765" s="101" t="n">
        <v>8556.01</v>
      </c>
      <c r="K2765" s="101" t="n">
        <v>8015.01</v>
      </c>
      <c r="L2765" s="101"/>
      <c r="M2765" s="101" t="n">
        <v>5495.01</v>
      </c>
      <c r="N2765" s="101" t="n">
        <v>8263.01</v>
      </c>
      <c r="O2765" s="101"/>
      <c r="P2765" s="101"/>
      <c r="Q2765" s="101" t="n">
        <v>2021.01</v>
      </c>
      <c r="R2765" s="101"/>
      <c r="S2765" s="101"/>
      <c r="T2765" s="101"/>
      <c r="U2765" s="101"/>
      <c r="V2765" s="101"/>
      <c r="W2765" s="101"/>
      <c r="X2765" s="101"/>
      <c r="Y2765" s="101"/>
      <c r="Z2765" s="101"/>
      <c r="AA2765" s="101"/>
    </row>
    <row r="2766" customFormat="false" ht="15.75" hidden="false" customHeight="true" outlineLevel="0" collapsed="false">
      <c r="A2766" s="101"/>
      <c r="B2766" s="101" t="n">
        <v>51</v>
      </c>
      <c r="C2766" s="101" t="n">
        <v>133</v>
      </c>
      <c r="D2766" s="101" t="n">
        <v>82</v>
      </c>
      <c r="E2766" s="101" t="n">
        <v>215</v>
      </c>
      <c r="F2766" s="101" t="s">
        <v>303</v>
      </c>
      <c r="G2766" s="101" t="str">
        <f aca="false">E2766&amp;""&amp;F2766</f>
        <v>215Pb</v>
      </c>
      <c r="H2766" s="101" t="n">
        <v>4416.01</v>
      </c>
      <c r="I2766" s="101" t="n">
        <v>3474.01</v>
      </c>
      <c r="J2766" s="101" t="n">
        <v>9337.01</v>
      </c>
      <c r="K2766" s="101" t="n">
        <v>8525.01</v>
      </c>
      <c r="L2766" s="101" t="n">
        <v>17828.01</v>
      </c>
      <c r="M2766" s="101" t="n">
        <v>2768.01</v>
      </c>
      <c r="N2766" s="101" t="n">
        <v>4957.01</v>
      </c>
      <c r="O2766" s="101" t="n">
        <v>2616.01</v>
      </c>
      <c r="P2766" s="101" t="n">
        <v>-14050.01</v>
      </c>
      <c r="Q2766" s="101" t="n">
        <v>-2455.01</v>
      </c>
      <c r="R2766" s="101"/>
      <c r="S2766" s="101"/>
      <c r="T2766" s="101"/>
      <c r="U2766" s="101"/>
      <c r="V2766" s="101"/>
      <c r="W2766" s="101"/>
      <c r="X2766" s="101"/>
      <c r="Y2766" s="101"/>
      <c r="Z2766" s="101"/>
      <c r="AA2766" s="101"/>
    </row>
    <row r="2767" customFormat="false" ht="15.75" hidden="false" customHeight="true" outlineLevel="0" collapsed="false">
      <c r="A2767" s="101"/>
      <c r="B2767" s="101" t="n">
        <v>49</v>
      </c>
      <c r="C2767" s="101" t="n">
        <v>132</v>
      </c>
      <c r="D2767" s="101" t="n">
        <v>83</v>
      </c>
      <c r="E2767" s="101" t="n">
        <v>215</v>
      </c>
      <c r="F2767" s="101" t="s">
        <v>304</v>
      </c>
      <c r="G2767" s="101" t="str">
        <f aca="false">E2767&amp;""&amp;F2767</f>
        <v>215Bi</v>
      </c>
      <c r="H2767" s="101" t="n">
        <v>1648.58</v>
      </c>
      <c r="I2767" s="101" t="n">
        <v>5222.91</v>
      </c>
      <c r="J2767" s="101" t="n">
        <v>5459.6</v>
      </c>
      <c r="K2767" s="101" t="n">
        <v>9263.78</v>
      </c>
      <c r="L2767" s="101" t="n">
        <v>14713.17</v>
      </c>
      <c r="M2767" s="101" t="n">
        <v>2188.71</v>
      </c>
      <c r="N2767" s="101" t="n">
        <v>2903.44</v>
      </c>
      <c r="O2767" s="101" t="n">
        <v>5301.66</v>
      </c>
      <c r="P2767" s="101" t="n">
        <v>-12105.01</v>
      </c>
      <c r="Q2767" s="101" t="n">
        <v>-1953.13</v>
      </c>
      <c r="R2767" s="101"/>
      <c r="S2767" s="101"/>
      <c r="T2767" s="101"/>
      <c r="U2767" s="101"/>
      <c r="V2767" s="101"/>
      <c r="W2767" s="101"/>
      <c r="X2767" s="101"/>
      <c r="Y2767" s="101"/>
      <c r="Z2767" s="101"/>
      <c r="AA2767" s="101"/>
    </row>
    <row r="2768" customFormat="false" ht="15.75" hidden="false" customHeight="true" outlineLevel="0" collapsed="false">
      <c r="A2768" s="101"/>
      <c r="B2768" s="101" t="n">
        <v>47</v>
      </c>
      <c r="C2768" s="101" t="n">
        <v>131</v>
      </c>
      <c r="D2768" s="101" t="n">
        <v>84</v>
      </c>
      <c r="E2768" s="101" t="n">
        <v>215</v>
      </c>
      <c r="F2768" s="101" t="s">
        <v>305</v>
      </c>
      <c r="G2768" s="101" t="str">
        <f aca="false">E2768&amp;""&amp;F2768</f>
        <v>215Po</v>
      </c>
      <c r="H2768" s="101" t="n">
        <v>-540.13</v>
      </c>
      <c r="I2768" s="101" t="n">
        <v>4141.84</v>
      </c>
      <c r="J2768" s="101" t="n">
        <v>6629.27</v>
      </c>
      <c r="K2768" s="101" t="n">
        <v>10029.68</v>
      </c>
      <c r="L2768" s="101" t="n">
        <v>11916.43</v>
      </c>
      <c r="M2768" s="101" t="n">
        <v>714.732</v>
      </c>
      <c r="N2768" s="101" t="n">
        <v>628.07</v>
      </c>
      <c r="O2768" s="101" t="n">
        <v>7526.25</v>
      </c>
      <c r="P2768" s="101" t="n">
        <v>-7648.31</v>
      </c>
      <c r="Q2768" s="101" t="n">
        <v>-5232.05</v>
      </c>
      <c r="R2768" s="101"/>
      <c r="S2768" s="101"/>
      <c r="T2768" s="101"/>
      <c r="U2768" s="101"/>
      <c r="V2768" s="101"/>
      <c r="W2768" s="101"/>
      <c r="X2768" s="101"/>
      <c r="Y2768" s="101"/>
      <c r="Z2768" s="101"/>
      <c r="AA2768" s="101"/>
    </row>
    <row r="2769" customFormat="false" ht="15.75" hidden="false" customHeight="true" outlineLevel="0" collapsed="false">
      <c r="A2769" s="101"/>
      <c r="B2769" s="101" t="n">
        <v>45</v>
      </c>
      <c r="C2769" s="101" t="n">
        <v>130</v>
      </c>
      <c r="D2769" s="101" t="n">
        <v>85</v>
      </c>
      <c r="E2769" s="101" t="n">
        <v>215</v>
      </c>
      <c r="F2769" s="101" t="s">
        <v>306</v>
      </c>
      <c r="G2769" s="101" t="str">
        <f aca="false">E2769&amp;""&amp;F2769</f>
        <v>215At</v>
      </c>
      <c r="H2769" s="101" t="n">
        <v>-1254.862</v>
      </c>
      <c r="I2769" s="101" t="n">
        <v>5946.78</v>
      </c>
      <c r="J2769" s="101" t="n">
        <v>4074.23</v>
      </c>
      <c r="K2769" s="101" t="n">
        <v>10818.33</v>
      </c>
      <c r="L2769" s="101" t="n">
        <v>10602.53</v>
      </c>
      <c r="M2769" s="101" t="n">
        <v>-86.667</v>
      </c>
      <c r="N2769" s="101" t="n">
        <v>-1573.28</v>
      </c>
      <c r="O2769" s="101" t="n">
        <v>8178.38</v>
      </c>
      <c r="P2769" s="101" t="n">
        <v>-7344</v>
      </c>
      <c r="Q2769" s="101" t="n">
        <v>-5006.8</v>
      </c>
      <c r="R2769" s="101"/>
      <c r="S2769" s="101"/>
      <c r="T2769" s="101"/>
      <c r="U2769" s="101"/>
      <c r="V2769" s="101"/>
      <c r="W2769" s="101"/>
      <c r="X2769" s="101"/>
      <c r="Y2769" s="101"/>
      <c r="Z2769" s="101"/>
      <c r="AA2769" s="101"/>
    </row>
    <row r="2770" customFormat="false" ht="15.75" hidden="false" customHeight="true" outlineLevel="0" collapsed="false">
      <c r="A2770" s="101"/>
      <c r="B2770" s="101" t="n">
        <v>43</v>
      </c>
      <c r="C2770" s="101" t="n">
        <v>129</v>
      </c>
      <c r="D2770" s="101" t="n">
        <v>86</v>
      </c>
      <c r="E2770" s="101" t="n">
        <v>215</v>
      </c>
      <c r="F2770" s="101" t="s">
        <v>307</v>
      </c>
      <c r="G2770" s="101" t="str">
        <f aca="false">E2770&amp;""&amp;F2770</f>
        <v>215Rn</v>
      </c>
      <c r="H2770" s="101" t="n">
        <v>-1168.195</v>
      </c>
      <c r="I2770" s="101" t="n">
        <v>4920.13</v>
      </c>
      <c r="J2770" s="101" t="n">
        <v>5077.77</v>
      </c>
      <c r="K2770" s="101" t="n">
        <v>11612.95</v>
      </c>
      <c r="L2770" s="101" t="n">
        <v>9093.06</v>
      </c>
      <c r="M2770" s="101" t="n">
        <v>-1486.616</v>
      </c>
      <c r="N2770" s="101" t="n">
        <v>-3702.25</v>
      </c>
      <c r="O2770" s="101" t="n">
        <v>8839.02</v>
      </c>
      <c r="P2770" s="101" t="n">
        <v>-3987.56</v>
      </c>
      <c r="Q2770" s="101" t="n">
        <v>-8281.32</v>
      </c>
      <c r="R2770" s="101"/>
      <c r="S2770" s="101"/>
      <c r="T2770" s="101"/>
      <c r="U2770" s="101"/>
      <c r="V2770" s="101"/>
      <c r="W2770" s="101"/>
      <c r="X2770" s="101"/>
      <c r="Y2770" s="101"/>
      <c r="Z2770" s="101"/>
      <c r="AA2770" s="101"/>
    </row>
    <row r="2771" customFormat="false" ht="15.75" hidden="false" customHeight="true" outlineLevel="0" collapsed="false">
      <c r="A2771" s="101"/>
      <c r="B2771" s="101" t="n">
        <v>41</v>
      </c>
      <c r="C2771" s="101" t="n">
        <v>128</v>
      </c>
      <c r="D2771" s="101" t="n">
        <v>87</v>
      </c>
      <c r="E2771" s="101" t="n">
        <v>215</v>
      </c>
      <c r="F2771" s="101" t="s">
        <v>308</v>
      </c>
      <c r="G2771" s="101" t="str">
        <f aca="false">E2771&amp;""&amp;F2771</f>
        <v>215Fr</v>
      </c>
      <c r="H2771" s="101" t="n">
        <v>318.42</v>
      </c>
      <c r="I2771" s="101" t="n">
        <v>6794.7</v>
      </c>
      <c r="J2771" s="101" t="n">
        <v>2651.17</v>
      </c>
      <c r="K2771" s="101" t="n">
        <v>12271.53</v>
      </c>
      <c r="L2771" s="101" t="n">
        <v>7680.36</v>
      </c>
      <c r="M2771" s="101" t="n">
        <v>-2215.635</v>
      </c>
      <c r="N2771" s="101" t="n">
        <v>-5712.55</v>
      </c>
      <c r="O2771" s="101" t="n">
        <v>9540.33</v>
      </c>
      <c r="P2771" s="101" t="n">
        <v>-3591.15</v>
      </c>
      <c r="Q2771" s="101" t="n">
        <v>-7845.79</v>
      </c>
      <c r="R2771" s="101"/>
      <c r="S2771" s="101"/>
      <c r="T2771" s="101"/>
      <c r="U2771" s="101"/>
      <c r="V2771" s="101"/>
      <c r="W2771" s="101"/>
      <c r="X2771" s="101"/>
      <c r="Y2771" s="101"/>
      <c r="Z2771" s="101"/>
      <c r="AA2771" s="101"/>
    </row>
    <row r="2772" customFormat="false" ht="15.75" hidden="false" customHeight="true" outlineLevel="0" collapsed="false">
      <c r="A2772" s="101"/>
      <c r="B2772" s="101" t="n">
        <v>39</v>
      </c>
      <c r="C2772" s="101" t="n">
        <v>127</v>
      </c>
      <c r="D2772" s="101" t="n">
        <v>88</v>
      </c>
      <c r="E2772" s="101" t="n">
        <v>215</v>
      </c>
      <c r="F2772" s="101" t="s">
        <v>309</v>
      </c>
      <c r="G2772" s="101" t="str">
        <f aca="false">E2772&amp;""&amp;F2772</f>
        <v>215Ra</v>
      </c>
      <c r="H2772" s="101" t="n">
        <v>2534.055</v>
      </c>
      <c r="I2772" s="101" t="n">
        <v>5630.16</v>
      </c>
      <c r="J2772" s="101" t="n">
        <v>3796.72</v>
      </c>
      <c r="K2772" s="101" t="n">
        <v>13966.51</v>
      </c>
      <c r="L2772" s="101" t="n">
        <v>6346</v>
      </c>
      <c r="M2772" s="101" t="n">
        <v>-3496.913</v>
      </c>
      <c r="N2772" s="101" t="n">
        <v>-8387.5</v>
      </c>
      <c r="O2772" s="101" t="n">
        <v>8864.15</v>
      </c>
      <c r="P2772" s="101" t="n">
        <v>-435.54</v>
      </c>
      <c r="Q2772" s="101" t="n">
        <v>-11981.79</v>
      </c>
      <c r="R2772" s="101"/>
      <c r="S2772" s="101"/>
      <c r="T2772" s="101"/>
      <c r="U2772" s="101"/>
      <c r="V2772" s="101"/>
      <c r="W2772" s="101"/>
      <c r="X2772" s="101"/>
      <c r="Y2772" s="101"/>
      <c r="Z2772" s="101"/>
      <c r="AA2772" s="101"/>
    </row>
    <row r="2773" customFormat="false" ht="15.75" hidden="false" customHeight="true" outlineLevel="0" collapsed="false">
      <c r="A2773" s="101"/>
      <c r="B2773" s="101" t="n">
        <v>37</v>
      </c>
      <c r="C2773" s="101" t="n">
        <v>126</v>
      </c>
      <c r="D2773" s="101" t="n">
        <v>89</v>
      </c>
      <c r="E2773" s="101" t="n">
        <v>215</v>
      </c>
      <c r="F2773" s="101" t="s">
        <v>310</v>
      </c>
      <c r="G2773" s="101" t="str">
        <f aca="false">E2773&amp;""&amp;F2773</f>
        <v>215Ac</v>
      </c>
      <c r="H2773" s="101" t="n">
        <v>6030.969</v>
      </c>
      <c r="I2773" s="101" t="n">
        <v>8484.88</v>
      </c>
      <c r="J2773" s="101" t="n">
        <v>1350.9</v>
      </c>
      <c r="K2773" s="101" t="n">
        <v>16267.93</v>
      </c>
      <c r="L2773" s="101" t="n">
        <v>4994.29</v>
      </c>
      <c r="M2773" s="101" t="n">
        <v>-4890.588</v>
      </c>
      <c r="N2773" s="101" t="n">
        <v>-11837.81</v>
      </c>
      <c r="O2773" s="101" t="n">
        <v>7745.87</v>
      </c>
      <c r="P2773" s="101" t="n">
        <v>-299.81</v>
      </c>
      <c r="Q2773" s="101" t="n">
        <v>-12752.68</v>
      </c>
      <c r="R2773" s="101"/>
      <c r="S2773" s="101"/>
      <c r="T2773" s="101"/>
      <c r="U2773" s="101"/>
      <c r="V2773" s="101"/>
      <c r="W2773" s="101"/>
      <c r="X2773" s="101"/>
      <c r="Y2773" s="101"/>
      <c r="Z2773" s="101"/>
      <c r="AA2773" s="101"/>
    </row>
    <row r="2774" customFormat="false" ht="15.75" hidden="false" customHeight="true" outlineLevel="0" collapsed="false">
      <c r="A2774" s="101"/>
      <c r="B2774" s="101" t="n">
        <v>35</v>
      </c>
      <c r="C2774" s="101" t="n">
        <v>125</v>
      </c>
      <c r="D2774" s="101" t="n">
        <v>90</v>
      </c>
      <c r="E2774" s="101" t="n">
        <v>215</v>
      </c>
      <c r="F2774" s="101" t="s">
        <v>311</v>
      </c>
      <c r="G2774" s="101" t="str">
        <f aca="false">E2774&amp;""&amp;F2774</f>
        <v>215Th</v>
      </c>
      <c r="H2774" s="101" t="n">
        <v>10921.557</v>
      </c>
      <c r="I2774" s="101" t="n">
        <v>7862.09</v>
      </c>
      <c r="J2774" s="101" t="n">
        <v>2811.94</v>
      </c>
      <c r="K2774" s="101" t="n">
        <v>17339.09</v>
      </c>
      <c r="L2774" s="101" t="n">
        <v>4014.32</v>
      </c>
      <c r="M2774" s="101" t="n">
        <v>-6947.227</v>
      </c>
      <c r="N2774" s="101"/>
      <c r="O2774" s="101" t="n">
        <v>7664.62</v>
      </c>
      <c r="P2774" s="101" t="n">
        <v>3539.69</v>
      </c>
      <c r="Q2774" s="101" t="n">
        <v>-16635.2</v>
      </c>
      <c r="R2774" s="101"/>
      <c r="S2774" s="101"/>
      <c r="T2774" s="101"/>
      <c r="U2774" s="101"/>
      <c r="V2774" s="101"/>
      <c r="W2774" s="101"/>
      <c r="X2774" s="101"/>
      <c r="Y2774" s="101"/>
      <c r="Z2774" s="101"/>
      <c r="AA2774" s="101"/>
    </row>
    <row r="2775" customFormat="false" ht="15.75" hidden="false" customHeight="true" outlineLevel="0" collapsed="false">
      <c r="A2775" s="101"/>
      <c r="B2775" s="101" t="n">
        <v>33</v>
      </c>
      <c r="C2775" s="101" t="n">
        <v>124</v>
      </c>
      <c r="D2775" s="101" t="n">
        <v>91</v>
      </c>
      <c r="E2775" s="101" t="n">
        <v>215</v>
      </c>
      <c r="F2775" s="101" t="s">
        <v>312</v>
      </c>
      <c r="G2775" s="101" t="str">
        <f aca="false">E2775&amp;""&amp;F2775</f>
        <v>215Pa</v>
      </c>
      <c r="H2775" s="101" t="n">
        <v>17868.783</v>
      </c>
      <c r="I2775" s="101" t="n">
        <v>9687.98</v>
      </c>
      <c r="J2775" s="101" t="n">
        <v>132.52</v>
      </c>
      <c r="K2775" s="101" t="n">
        <v>17936.98</v>
      </c>
      <c r="L2775" s="101" t="n">
        <v>2865.42</v>
      </c>
      <c r="M2775" s="101"/>
      <c r="N2775" s="101"/>
      <c r="O2775" s="101" t="n">
        <v>8241.65</v>
      </c>
      <c r="P2775" s="101" t="n">
        <v>4135.28</v>
      </c>
      <c r="Q2775" s="101"/>
      <c r="R2775" s="101"/>
      <c r="S2775" s="101"/>
      <c r="T2775" s="101"/>
      <c r="U2775" s="101"/>
      <c r="V2775" s="101"/>
      <c r="W2775" s="101"/>
      <c r="X2775" s="101"/>
      <c r="Y2775" s="101"/>
      <c r="Z2775" s="101"/>
      <c r="AA2775" s="101"/>
    </row>
    <row r="2776" customFormat="false" ht="15.75" hidden="false" customHeight="true" outlineLevel="0" collapsed="false">
      <c r="A2776" s="101"/>
      <c r="B2776" s="101" t="n">
        <v>56</v>
      </c>
      <c r="C2776" s="101" t="n">
        <v>136</v>
      </c>
      <c r="D2776" s="101" t="n">
        <v>80</v>
      </c>
      <c r="E2776" s="101" t="n">
        <v>216</v>
      </c>
      <c r="F2776" s="101" t="s">
        <v>301</v>
      </c>
      <c r="G2776" s="101" t="str">
        <f aca="false">E2776&amp;""&amp;F2776</f>
        <v>216Hg</v>
      </c>
      <c r="H2776" s="101" t="n">
        <v>19859.01</v>
      </c>
      <c r="I2776" s="101" t="n">
        <v>4420.01</v>
      </c>
      <c r="J2776" s="101"/>
      <c r="K2776" s="101" t="n">
        <v>7461.01</v>
      </c>
      <c r="L2776" s="101"/>
      <c r="M2776" s="101" t="n">
        <v>5142.01</v>
      </c>
      <c r="N2776" s="101" t="n">
        <v>12380.01</v>
      </c>
      <c r="O2776" s="101"/>
      <c r="P2776" s="101"/>
      <c r="Q2776" s="101" t="n">
        <v>1877.01</v>
      </c>
      <c r="R2776" s="101"/>
      <c r="S2776" s="101"/>
      <c r="T2776" s="101"/>
      <c r="U2776" s="101"/>
      <c r="V2776" s="101"/>
      <c r="W2776" s="101"/>
      <c r="X2776" s="101"/>
      <c r="Y2776" s="101"/>
      <c r="Z2776" s="101"/>
      <c r="AA2776" s="101"/>
    </row>
    <row r="2777" customFormat="false" ht="15.75" hidden="false" customHeight="true" outlineLevel="0" collapsed="false">
      <c r="A2777" s="101"/>
      <c r="B2777" s="101" t="n">
        <v>54</v>
      </c>
      <c r="C2777" s="101" t="n">
        <v>135</v>
      </c>
      <c r="D2777" s="101" t="n">
        <v>81</v>
      </c>
      <c r="E2777" s="101" t="n">
        <v>216</v>
      </c>
      <c r="F2777" s="101" t="s">
        <v>302</v>
      </c>
      <c r="G2777" s="101" t="str">
        <f aca="false">E2777&amp;""&amp;F2777</f>
        <v>216Tl</v>
      </c>
      <c r="H2777" s="101" t="n">
        <v>14718.01</v>
      </c>
      <c r="I2777" s="101" t="n">
        <v>3265.01</v>
      </c>
      <c r="J2777" s="101" t="n">
        <v>8779.01</v>
      </c>
      <c r="K2777" s="101" t="n">
        <v>7890.01</v>
      </c>
      <c r="L2777" s="101"/>
      <c r="M2777" s="101" t="n">
        <v>7238.01</v>
      </c>
      <c r="N2777" s="101" t="n">
        <v>8844.01</v>
      </c>
      <c r="O2777" s="101"/>
      <c r="P2777" s="101"/>
      <c r="Q2777" s="101" t="n">
        <v>2230.01</v>
      </c>
      <c r="R2777" s="101"/>
      <c r="S2777" s="101"/>
      <c r="T2777" s="101"/>
      <c r="U2777" s="101"/>
      <c r="V2777" s="101"/>
      <c r="W2777" s="101"/>
      <c r="X2777" s="101"/>
      <c r="Y2777" s="101"/>
      <c r="Z2777" s="101"/>
      <c r="AA2777" s="101"/>
    </row>
    <row r="2778" customFormat="false" ht="15.75" hidden="false" customHeight="true" outlineLevel="0" collapsed="false">
      <c r="A2778" s="101"/>
      <c r="B2778" s="101" t="n">
        <v>52</v>
      </c>
      <c r="C2778" s="101" t="n">
        <v>134</v>
      </c>
      <c r="D2778" s="101" t="n">
        <v>82</v>
      </c>
      <c r="E2778" s="101" t="n">
        <v>216</v>
      </c>
      <c r="F2778" s="101" t="s">
        <v>303</v>
      </c>
      <c r="G2778" s="101" t="str">
        <f aca="false">E2778&amp;""&amp;F2778</f>
        <v>216Pb</v>
      </c>
      <c r="H2778" s="101" t="n">
        <v>7480.01</v>
      </c>
      <c r="I2778" s="101" t="n">
        <v>5008.01</v>
      </c>
      <c r="J2778" s="101" t="n">
        <v>9720.01</v>
      </c>
      <c r="K2778" s="101" t="n">
        <v>8482.01</v>
      </c>
      <c r="L2778" s="101" t="n">
        <v>18276.01</v>
      </c>
      <c r="M2778" s="101" t="n">
        <v>1606.01</v>
      </c>
      <c r="N2778" s="101" t="n">
        <v>5696.01</v>
      </c>
      <c r="O2778" s="101" t="n">
        <v>2298.01</v>
      </c>
      <c r="P2778" s="101" t="n">
        <v>-16017.01</v>
      </c>
      <c r="Q2778" s="101" t="n">
        <v>-2240.01</v>
      </c>
      <c r="R2778" s="101"/>
      <c r="S2778" s="101"/>
      <c r="T2778" s="101"/>
      <c r="U2778" s="101"/>
      <c r="V2778" s="101"/>
      <c r="W2778" s="101"/>
      <c r="X2778" s="101"/>
      <c r="Y2778" s="101"/>
      <c r="Z2778" s="101"/>
      <c r="AA2778" s="101"/>
    </row>
    <row r="2779" customFormat="false" ht="15.75" hidden="false" customHeight="true" outlineLevel="0" collapsed="false">
      <c r="A2779" s="101"/>
      <c r="B2779" s="101" t="n">
        <v>50</v>
      </c>
      <c r="C2779" s="101" t="n">
        <v>133</v>
      </c>
      <c r="D2779" s="101" t="n">
        <v>83</v>
      </c>
      <c r="E2779" s="101" t="n">
        <v>216</v>
      </c>
      <c r="F2779" s="101" t="s">
        <v>304</v>
      </c>
      <c r="G2779" s="101" t="str">
        <f aca="false">E2779&amp;""&amp;F2779</f>
        <v>216Bi</v>
      </c>
      <c r="H2779" s="101" t="n">
        <v>5873.992</v>
      </c>
      <c r="I2779" s="101" t="n">
        <v>3845.91</v>
      </c>
      <c r="J2779" s="101" t="n">
        <v>5831.01</v>
      </c>
      <c r="K2779" s="101" t="n">
        <v>9068.81</v>
      </c>
      <c r="L2779" s="101" t="n">
        <v>15169.01</v>
      </c>
      <c r="M2779" s="101" t="n">
        <v>4090.007</v>
      </c>
      <c r="N2779" s="101" t="n">
        <v>3616.46</v>
      </c>
      <c r="O2779" s="101" t="n">
        <v>5000.01</v>
      </c>
      <c r="P2779" s="101" t="n">
        <v>-11326.01</v>
      </c>
      <c r="Q2779" s="101" t="n">
        <v>-1657.2</v>
      </c>
      <c r="R2779" s="101"/>
      <c r="S2779" s="101"/>
      <c r="T2779" s="101"/>
      <c r="U2779" s="101"/>
      <c r="V2779" s="101"/>
      <c r="W2779" s="101"/>
      <c r="X2779" s="101"/>
      <c r="Y2779" s="101"/>
      <c r="Z2779" s="101"/>
      <c r="AA2779" s="101"/>
    </row>
    <row r="2780" customFormat="false" ht="15.75" hidden="false" customHeight="true" outlineLevel="0" collapsed="false">
      <c r="A2780" s="101"/>
      <c r="B2780" s="101" t="n">
        <v>48</v>
      </c>
      <c r="C2780" s="101" t="n">
        <v>132</v>
      </c>
      <c r="D2780" s="101" t="n">
        <v>84</v>
      </c>
      <c r="E2780" s="101" t="n">
        <v>216</v>
      </c>
      <c r="F2780" s="101" t="s">
        <v>305</v>
      </c>
      <c r="G2780" s="101" t="str">
        <f aca="false">E2780&amp;""&amp;F2780</f>
        <v>216Po</v>
      </c>
      <c r="H2780" s="101" t="n">
        <v>1783.984</v>
      </c>
      <c r="I2780" s="101" t="n">
        <v>5747.2</v>
      </c>
      <c r="J2780" s="101" t="n">
        <v>7153.57</v>
      </c>
      <c r="K2780" s="101" t="n">
        <v>9889.05</v>
      </c>
      <c r="L2780" s="101" t="n">
        <v>12613.17</v>
      </c>
      <c r="M2780" s="101" t="n">
        <v>-473.543</v>
      </c>
      <c r="N2780" s="101" t="n">
        <v>1530.75</v>
      </c>
      <c r="O2780" s="101" t="n">
        <v>6906.31</v>
      </c>
      <c r="P2780" s="101" t="n">
        <v>-9921.01</v>
      </c>
      <c r="Q2780" s="101" t="n">
        <v>-5032.47</v>
      </c>
      <c r="R2780" s="101"/>
      <c r="S2780" s="101"/>
      <c r="T2780" s="101"/>
      <c r="U2780" s="101"/>
      <c r="V2780" s="101"/>
      <c r="W2780" s="101"/>
      <c r="X2780" s="101"/>
      <c r="Y2780" s="101"/>
      <c r="Z2780" s="101"/>
      <c r="AA2780" s="101"/>
    </row>
    <row r="2781" customFormat="false" ht="15.75" hidden="false" customHeight="true" outlineLevel="0" collapsed="false">
      <c r="A2781" s="101"/>
      <c r="B2781" s="101" t="n">
        <v>46</v>
      </c>
      <c r="C2781" s="101" t="n">
        <v>131</v>
      </c>
      <c r="D2781" s="101" t="n">
        <v>85</v>
      </c>
      <c r="E2781" s="101" t="n">
        <v>216</v>
      </c>
      <c r="F2781" s="101" t="s">
        <v>306</v>
      </c>
      <c r="G2781" s="101" t="str">
        <f aca="false">E2781&amp;""&amp;F2781</f>
        <v>216At</v>
      </c>
      <c r="H2781" s="101" t="n">
        <v>2257.527</v>
      </c>
      <c r="I2781" s="101" t="n">
        <v>4558.93</v>
      </c>
      <c r="J2781" s="101" t="n">
        <v>4491.31</v>
      </c>
      <c r="K2781" s="101" t="n">
        <v>10505.71</v>
      </c>
      <c r="L2781" s="101" t="n">
        <v>11120.58</v>
      </c>
      <c r="M2781" s="101" t="n">
        <v>2004.292</v>
      </c>
      <c r="N2781" s="101" t="n">
        <v>-713.81</v>
      </c>
      <c r="O2781" s="101" t="n">
        <v>7949.63</v>
      </c>
      <c r="P2781" s="101" t="n">
        <v>-6680.02</v>
      </c>
      <c r="Q2781" s="101" t="n">
        <v>-4645.59</v>
      </c>
      <c r="R2781" s="101"/>
      <c r="S2781" s="101"/>
      <c r="T2781" s="101"/>
      <c r="U2781" s="101"/>
      <c r="V2781" s="101"/>
      <c r="W2781" s="101"/>
      <c r="X2781" s="101"/>
      <c r="Y2781" s="101"/>
      <c r="Z2781" s="101"/>
      <c r="AA2781" s="101"/>
    </row>
    <row r="2782" customFormat="false" ht="15.75" hidden="false" customHeight="true" outlineLevel="0" collapsed="false">
      <c r="A2782" s="101"/>
      <c r="B2782" s="101" t="n">
        <v>44</v>
      </c>
      <c r="C2782" s="101" t="n">
        <v>130</v>
      </c>
      <c r="D2782" s="101" t="n">
        <v>86</v>
      </c>
      <c r="E2782" s="101" t="n">
        <v>216</v>
      </c>
      <c r="F2782" s="101" t="s">
        <v>307</v>
      </c>
      <c r="G2782" s="101" t="str">
        <f aca="false">E2782&amp;""&amp;F2782</f>
        <v>216Rn</v>
      </c>
      <c r="H2782" s="101" t="n">
        <v>253.235</v>
      </c>
      <c r="I2782" s="101" t="n">
        <v>6649.89</v>
      </c>
      <c r="J2782" s="101" t="n">
        <v>5780.87</v>
      </c>
      <c r="K2782" s="101" t="n">
        <v>11570.02</v>
      </c>
      <c r="L2782" s="101" t="n">
        <v>9855.1</v>
      </c>
      <c r="M2782" s="101" t="n">
        <v>-2718.105</v>
      </c>
      <c r="N2782" s="101" t="n">
        <v>-3038.13</v>
      </c>
      <c r="O2782" s="101" t="n">
        <v>8197.36</v>
      </c>
      <c r="P2782" s="101" t="n">
        <v>-6495.61</v>
      </c>
      <c r="Q2782" s="101" t="n">
        <v>-8136.5</v>
      </c>
      <c r="R2782" s="101"/>
      <c r="S2782" s="101"/>
      <c r="T2782" s="101"/>
      <c r="U2782" s="101"/>
      <c r="V2782" s="101"/>
      <c r="W2782" s="101"/>
      <c r="X2782" s="101"/>
      <c r="Y2782" s="101"/>
      <c r="Z2782" s="101"/>
      <c r="AA2782" s="101"/>
    </row>
    <row r="2783" customFormat="false" ht="15.75" hidden="false" customHeight="true" outlineLevel="0" collapsed="false">
      <c r="A2783" s="101"/>
      <c r="B2783" s="101" t="n">
        <v>42</v>
      </c>
      <c r="C2783" s="101" t="n">
        <v>129</v>
      </c>
      <c r="D2783" s="101" t="n">
        <v>87</v>
      </c>
      <c r="E2783" s="101" t="n">
        <v>216</v>
      </c>
      <c r="F2783" s="101" t="s">
        <v>308</v>
      </c>
      <c r="G2783" s="101" t="str">
        <f aca="false">E2783&amp;""&amp;F2783</f>
        <v>216Fr</v>
      </c>
      <c r="H2783" s="101" t="n">
        <v>2971.341</v>
      </c>
      <c r="I2783" s="101" t="n">
        <v>5418.4</v>
      </c>
      <c r="J2783" s="101" t="n">
        <v>3149.43</v>
      </c>
      <c r="K2783" s="101" t="n">
        <v>12213.1</v>
      </c>
      <c r="L2783" s="101" t="n">
        <v>8227.2</v>
      </c>
      <c r="M2783" s="101" t="n">
        <v>-320.022</v>
      </c>
      <c r="N2783" s="101" t="n">
        <v>-5173.16</v>
      </c>
      <c r="O2783" s="101" t="n">
        <v>9174.21</v>
      </c>
      <c r="P2783" s="101" t="n">
        <v>-3062.77</v>
      </c>
      <c r="Q2783" s="101" t="n">
        <v>-7634.03</v>
      </c>
      <c r="R2783" s="101"/>
      <c r="S2783" s="101"/>
      <c r="T2783" s="101"/>
      <c r="U2783" s="101"/>
      <c r="V2783" s="101"/>
      <c r="W2783" s="101"/>
      <c r="X2783" s="101"/>
      <c r="Y2783" s="101"/>
      <c r="Z2783" s="101"/>
      <c r="AA2783" s="101"/>
    </row>
    <row r="2784" customFormat="false" ht="15.75" hidden="false" customHeight="true" outlineLevel="0" collapsed="false">
      <c r="A2784" s="101"/>
      <c r="B2784" s="101" t="n">
        <v>40</v>
      </c>
      <c r="C2784" s="101" t="n">
        <v>128</v>
      </c>
      <c r="D2784" s="101" t="n">
        <v>88</v>
      </c>
      <c r="E2784" s="101" t="n">
        <v>216</v>
      </c>
      <c r="F2784" s="101" t="s">
        <v>309</v>
      </c>
      <c r="G2784" s="101" t="str">
        <f aca="false">E2784&amp;""&amp;F2784</f>
        <v>216Ra</v>
      </c>
      <c r="H2784" s="101" t="n">
        <v>3291.363</v>
      </c>
      <c r="I2784" s="101" t="n">
        <v>7314.01</v>
      </c>
      <c r="J2784" s="101" t="n">
        <v>4316.03</v>
      </c>
      <c r="K2784" s="101" t="n">
        <v>12944.17</v>
      </c>
      <c r="L2784" s="101" t="n">
        <v>6967.2</v>
      </c>
      <c r="M2784" s="101" t="n">
        <v>-4853.139</v>
      </c>
      <c r="N2784" s="101" t="n">
        <v>-7007.24</v>
      </c>
      <c r="O2784" s="101" t="n">
        <v>9525.69</v>
      </c>
      <c r="P2784" s="101" t="n">
        <v>-2829.41</v>
      </c>
      <c r="Q2784" s="101" t="n">
        <v>-10810.92</v>
      </c>
      <c r="R2784" s="101"/>
      <c r="S2784" s="101"/>
      <c r="T2784" s="101"/>
      <c r="U2784" s="101"/>
      <c r="V2784" s="101"/>
      <c r="W2784" s="101"/>
      <c r="X2784" s="101"/>
      <c r="Y2784" s="101"/>
      <c r="Z2784" s="101"/>
      <c r="AA2784" s="101"/>
    </row>
    <row r="2785" customFormat="false" ht="15.75" hidden="false" customHeight="true" outlineLevel="0" collapsed="false">
      <c r="A2785" s="101"/>
      <c r="B2785" s="101" t="n">
        <v>38</v>
      </c>
      <c r="C2785" s="101" t="n">
        <v>127</v>
      </c>
      <c r="D2785" s="101" t="n">
        <v>89</v>
      </c>
      <c r="E2785" s="101" t="n">
        <v>216</v>
      </c>
      <c r="F2785" s="101" t="s">
        <v>310</v>
      </c>
      <c r="G2785" s="101" t="str">
        <f aca="false">E2785&amp;""&amp;F2785</f>
        <v>216Ac</v>
      </c>
      <c r="H2785" s="101" t="n">
        <v>8144.502</v>
      </c>
      <c r="I2785" s="101" t="n">
        <v>5957.78</v>
      </c>
      <c r="J2785" s="101" t="n">
        <v>1678.52</v>
      </c>
      <c r="K2785" s="101" t="n">
        <v>14442.66</v>
      </c>
      <c r="L2785" s="101" t="n">
        <v>5475.24</v>
      </c>
      <c r="M2785" s="101" t="n">
        <v>-2154.103</v>
      </c>
      <c r="N2785" s="101" t="n">
        <v>-9655.34</v>
      </c>
      <c r="O2785" s="101" t="n">
        <v>9235.37</v>
      </c>
      <c r="P2785" s="101" t="n">
        <v>537.11</v>
      </c>
      <c r="Q2785" s="101" t="n">
        <v>-10848.37</v>
      </c>
      <c r="R2785" s="101"/>
      <c r="S2785" s="101"/>
      <c r="T2785" s="101"/>
      <c r="U2785" s="101"/>
      <c r="V2785" s="101"/>
      <c r="W2785" s="101"/>
      <c r="X2785" s="101"/>
      <c r="Y2785" s="101"/>
      <c r="Z2785" s="101"/>
      <c r="AA2785" s="101"/>
    </row>
    <row r="2786" customFormat="false" ht="15.75" hidden="false" customHeight="true" outlineLevel="0" collapsed="false">
      <c r="A2786" s="101"/>
      <c r="B2786" s="101" t="n">
        <v>36</v>
      </c>
      <c r="C2786" s="101" t="n">
        <v>126</v>
      </c>
      <c r="D2786" s="101" t="n">
        <v>90</v>
      </c>
      <c r="E2786" s="101" t="n">
        <v>216</v>
      </c>
      <c r="F2786" s="101" t="s">
        <v>311</v>
      </c>
      <c r="G2786" s="101" t="str">
        <f aca="false">E2786&amp;""&amp;F2786</f>
        <v>216Th</v>
      </c>
      <c r="H2786" s="101" t="n">
        <v>10298.604</v>
      </c>
      <c r="I2786" s="101" t="n">
        <v>8694.27</v>
      </c>
      <c r="J2786" s="101" t="n">
        <v>3021.33</v>
      </c>
      <c r="K2786" s="101" t="n">
        <v>16556.36</v>
      </c>
      <c r="L2786" s="101" t="n">
        <v>4372.23</v>
      </c>
      <c r="M2786" s="101" t="n">
        <v>-7501.234</v>
      </c>
      <c r="N2786" s="101"/>
      <c r="O2786" s="101" t="n">
        <v>8072.36</v>
      </c>
      <c r="P2786" s="101" t="n">
        <v>475.58</v>
      </c>
      <c r="Q2786" s="101" t="n">
        <v>-15641.5</v>
      </c>
      <c r="R2786" s="101"/>
      <c r="S2786" s="101"/>
      <c r="T2786" s="101"/>
      <c r="U2786" s="101"/>
      <c r="V2786" s="101"/>
      <c r="W2786" s="101"/>
      <c r="X2786" s="101"/>
      <c r="Y2786" s="101"/>
      <c r="Z2786" s="101"/>
      <c r="AA2786" s="101"/>
    </row>
    <row r="2787" customFormat="false" ht="15.75" hidden="false" customHeight="true" outlineLevel="0" collapsed="false">
      <c r="A2787" s="101"/>
      <c r="B2787" s="101" t="n">
        <v>34</v>
      </c>
      <c r="C2787" s="101" t="n">
        <v>125</v>
      </c>
      <c r="D2787" s="101" t="n">
        <v>91</v>
      </c>
      <c r="E2787" s="101" t="n">
        <v>216</v>
      </c>
      <c r="F2787" s="101" t="s">
        <v>312</v>
      </c>
      <c r="G2787" s="101" t="str">
        <f aca="false">E2787&amp;""&amp;F2787</f>
        <v>216Pa</v>
      </c>
      <c r="H2787" s="101" t="n">
        <v>17799.838</v>
      </c>
      <c r="I2787" s="101" t="n">
        <v>8140.26</v>
      </c>
      <c r="J2787" s="101" t="n">
        <v>410.69</v>
      </c>
      <c r="K2787" s="101" t="n">
        <v>17828.24</v>
      </c>
      <c r="L2787" s="101" t="n">
        <v>3222.63</v>
      </c>
      <c r="M2787" s="101"/>
      <c r="N2787" s="101"/>
      <c r="O2787" s="101" t="n">
        <v>8097</v>
      </c>
      <c r="P2787" s="101" t="n">
        <v>4479.9</v>
      </c>
      <c r="Q2787" s="101"/>
      <c r="R2787" s="101"/>
      <c r="S2787" s="101"/>
      <c r="T2787" s="101"/>
      <c r="U2787" s="101"/>
      <c r="V2787" s="101"/>
      <c r="W2787" s="101"/>
      <c r="X2787" s="101"/>
      <c r="Y2787" s="101"/>
      <c r="Z2787" s="101"/>
      <c r="AA2787" s="101"/>
    </row>
    <row r="2788" customFormat="false" ht="15.75" hidden="false" customHeight="true" outlineLevel="0" collapsed="false">
      <c r="A2788" s="101"/>
      <c r="B2788" s="101" t="n">
        <v>55</v>
      </c>
      <c r="C2788" s="101" t="n">
        <v>136</v>
      </c>
      <c r="D2788" s="101" t="n">
        <v>81</v>
      </c>
      <c r="E2788" s="101" t="n">
        <v>217</v>
      </c>
      <c r="F2788" s="101" t="s">
        <v>302</v>
      </c>
      <c r="G2788" s="101" t="str">
        <f aca="false">E2788&amp;""&amp;F2788</f>
        <v>217Tl</v>
      </c>
      <c r="H2788" s="101" t="n">
        <v>18313.01</v>
      </c>
      <c r="I2788" s="101" t="n">
        <v>4476.01</v>
      </c>
      <c r="J2788" s="101" t="n">
        <v>8835.01</v>
      </c>
      <c r="K2788" s="101" t="n">
        <v>7741.01</v>
      </c>
      <c r="L2788" s="101"/>
      <c r="M2788" s="101" t="n">
        <v>6073.01</v>
      </c>
      <c r="N2788" s="101" t="n">
        <v>9583.01</v>
      </c>
      <c r="O2788" s="101"/>
      <c r="P2788" s="101"/>
      <c r="Q2788" s="101" t="n">
        <v>2762.01</v>
      </c>
      <c r="R2788" s="101"/>
      <c r="S2788" s="101"/>
      <c r="T2788" s="101"/>
      <c r="U2788" s="101"/>
      <c r="V2788" s="101"/>
      <c r="W2788" s="101"/>
      <c r="X2788" s="101"/>
      <c r="Y2788" s="101"/>
      <c r="Z2788" s="101"/>
      <c r="AA2788" s="101"/>
    </row>
    <row r="2789" customFormat="false" ht="15.75" hidden="false" customHeight="true" outlineLevel="0" collapsed="false">
      <c r="A2789" s="101"/>
      <c r="B2789" s="101" t="n">
        <v>53</v>
      </c>
      <c r="C2789" s="101" t="n">
        <v>135</v>
      </c>
      <c r="D2789" s="101" t="n">
        <v>82</v>
      </c>
      <c r="E2789" s="101" t="n">
        <v>217</v>
      </c>
      <c r="F2789" s="101" t="s">
        <v>303</v>
      </c>
      <c r="G2789" s="101" t="str">
        <f aca="false">E2789&amp;""&amp;F2789</f>
        <v>217Pb</v>
      </c>
      <c r="H2789" s="101" t="n">
        <v>12240.01</v>
      </c>
      <c r="I2789" s="101" t="n">
        <v>3311.01</v>
      </c>
      <c r="J2789" s="101" t="n">
        <v>9767.01</v>
      </c>
      <c r="K2789" s="101" t="n">
        <v>8319.01</v>
      </c>
      <c r="L2789" s="101" t="n">
        <v>18546.01</v>
      </c>
      <c r="M2789" s="101" t="n">
        <v>3510.01</v>
      </c>
      <c r="N2789" s="101" t="n">
        <v>6355.01</v>
      </c>
      <c r="O2789" s="101" t="n">
        <v>2149.01</v>
      </c>
      <c r="P2789" s="101" t="n">
        <v>-14909.01</v>
      </c>
      <c r="Q2789" s="101" t="n">
        <v>-1705.01</v>
      </c>
      <c r="R2789" s="101"/>
      <c r="S2789" s="101"/>
      <c r="T2789" s="101"/>
      <c r="U2789" s="101"/>
      <c r="V2789" s="101"/>
      <c r="W2789" s="101"/>
      <c r="X2789" s="101"/>
      <c r="Y2789" s="101"/>
      <c r="Z2789" s="101"/>
      <c r="AA2789" s="101"/>
    </row>
    <row r="2790" customFormat="false" ht="15.75" hidden="false" customHeight="true" outlineLevel="0" collapsed="false">
      <c r="A2790" s="101"/>
      <c r="B2790" s="101" t="n">
        <v>51</v>
      </c>
      <c r="C2790" s="101" t="n">
        <v>134</v>
      </c>
      <c r="D2790" s="101" t="n">
        <v>83</v>
      </c>
      <c r="E2790" s="101" t="n">
        <v>217</v>
      </c>
      <c r="F2790" s="101" t="s">
        <v>304</v>
      </c>
      <c r="G2790" s="101" t="str">
        <f aca="false">E2790&amp;""&amp;F2790</f>
        <v>217Bi</v>
      </c>
      <c r="H2790" s="101" t="n">
        <v>8729.962</v>
      </c>
      <c r="I2790" s="101" t="n">
        <v>5215.35</v>
      </c>
      <c r="J2790" s="101" t="n">
        <v>6039.01</v>
      </c>
      <c r="K2790" s="101" t="n">
        <v>9061.25</v>
      </c>
      <c r="L2790" s="101" t="n">
        <v>15759.01</v>
      </c>
      <c r="M2790" s="101" t="n">
        <v>2844.634</v>
      </c>
      <c r="N2790" s="101" t="n">
        <v>4334.03</v>
      </c>
      <c r="O2790" s="101" t="n">
        <v>4521.24</v>
      </c>
      <c r="P2790" s="101" t="n">
        <v>-13277.01</v>
      </c>
      <c r="Q2790" s="101" t="n">
        <v>-1125.34</v>
      </c>
      <c r="R2790" s="101"/>
      <c r="S2790" s="101"/>
      <c r="T2790" s="101"/>
      <c r="U2790" s="101"/>
      <c r="V2790" s="101"/>
      <c r="W2790" s="101"/>
      <c r="X2790" s="101"/>
      <c r="Y2790" s="101"/>
      <c r="Z2790" s="101"/>
      <c r="AA2790" s="101"/>
    </row>
    <row r="2791" customFormat="false" ht="15.75" hidden="false" customHeight="true" outlineLevel="0" collapsed="false">
      <c r="A2791" s="101"/>
      <c r="B2791" s="101" t="n">
        <v>49</v>
      </c>
      <c r="C2791" s="101" t="n">
        <v>133</v>
      </c>
      <c r="D2791" s="101" t="n">
        <v>84</v>
      </c>
      <c r="E2791" s="101" t="n">
        <v>217</v>
      </c>
      <c r="F2791" s="101" t="s">
        <v>305</v>
      </c>
      <c r="G2791" s="101" t="str">
        <f aca="false">E2791&amp;""&amp;F2791</f>
        <v>217Po</v>
      </c>
      <c r="H2791" s="101" t="n">
        <v>5885.328</v>
      </c>
      <c r="I2791" s="101" t="n">
        <v>3969.97</v>
      </c>
      <c r="J2791" s="101" t="n">
        <v>7277.63</v>
      </c>
      <c r="K2791" s="101" t="n">
        <v>9717.18</v>
      </c>
      <c r="L2791" s="101" t="n">
        <v>13109.01</v>
      </c>
      <c r="M2791" s="101" t="n">
        <v>1489.4</v>
      </c>
      <c r="N2791" s="101" t="n">
        <v>2226.4</v>
      </c>
      <c r="O2791" s="101" t="n">
        <v>6662.06</v>
      </c>
      <c r="P2791" s="101" t="n">
        <v>-8884.01</v>
      </c>
      <c r="Q2791" s="101" t="n">
        <v>-4443.52</v>
      </c>
      <c r="R2791" s="101"/>
      <c r="S2791" s="101"/>
      <c r="T2791" s="101"/>
      <c r="U2791" s="101"/>
      <c r="V2791" s="101"/>
      <c r="W2791" s="101"/>
      <c r="X2791" s="101"/>
      <c r="Y2791" s="101"/>
      <c r="Z2791" s="101"/>
      <c r="AA2791" s="101"/>
    </row>
    <row r="2792" customFormat="false" ht="15.75" hidden="false" customHeight="true" outlineLevel="0" collapsed="false">
      <c r="A2792" s="101"/>
      <c r="B2792" s="101" t="n">
        <v>47</v>
      </c>
      <c r="C2792" s="101" t="n">
        <v>132</v>
      </c>
      <c r="D2792" s="101" t="n">
        <v>85</v>
      </c>
      <c r="E2792" s="101" t="n">
        <v>217</v>
      </c>
      <c r="F2792" s="101" t="s">
        <v>306</v>
      </c>
      <c r="G2792" s="101" t="str">
        <f aca="false">E2792&amp;""&amp;F2792</f>
        <v>217At</v>
      </c>
      <c r="H2792" s="101" t="n">
        <v>4395.928</v>
      </c>
      <c r="I2792" s="101" t="n">
        <v>5932.92</v>
      </c>
      <c r="J2792" s="101" t="n">
        <v>4677.03</v>
      </c>
      <c r="K2792" s="101" t="n">
        <v>10491.84</v>
      </c>
      <c r="L2792" s="101" t="n">
        <v>11830.59</v>
      </c>
      <c r="M2792" s="101" t="n">
        <v>737.003</v>
      </c>
      <c r="N2792" s="101" t="n">
        <v>80.98</v>
      </c>
      <c r="O2792" s="101" t="n">
        <v>7201.29</v>
      </c>
      <c r="P2792" s="101" t="n">
        <v>-8767.03</v>
      </c>
      <c r="Q2792" s="101" t="n">
        <v>-3928.62</v>
      </c>
      <c r="R2792" s="101"/>
      <c r="S2792" s="101"/>
      <c r="T2792" s="101"/>
      <c r="U2792" s="101"/>
      <c r="V2792" s="101"/>
      <c r="W2792" s="101"/>
      <c r="X2792" s="101"/>
      <c r="Y2792" s="101"/>
      <c r="Z2792" s="101"/>
      <c r="AA2792" s="101"/>
    </row>
    <row r="2793" customFormat="false" ht="15.75" hidden="false" customHeight="true" outlineLevel="0" collapsed="false">
      <c r="A2793" s="101"/>
      <c r="B2793" s="101" t="n">
        <v>45</v>
      </c>
      <c r="C2793" s="101" t="n">
        <v>131</v>
      </c>
      <c r="D2793" s="101" t="n">
        <v>86</v>
      </c>
      <c r="E2793" s="101" t="n">
        <v>217</v>
      </c>
      <c r="F2793" s="101" t="s">
        <v>307</v>
      </c>
      <c r="G2793" s="101" t="str">
        <f aca="false">E2793&amp;""&amp;F2793</f>
        <v>217Rn</v>
      </c>
      <c r="H2793" s="101" t="n">
        <v>3658.925</v>
      </c>
      <c r="I2793" s="101" t="n">
        <v>4665.63</v>
      </c>
      <c r="J2793" s="101" t="n">
        <v>5887.57</v>
      </c>
      <c r="K2793" s="101" t="n">
        <v>11315.51</v>
      </c>
      <c r="L2793" s="101" t="n">
        <v>10378.89</v>
      </c>
      <c r="M2793" s="101" t="n">
        <v>-656.018</v>
      </c>
      <c r="N2793" s="101" t="n">
        <v>-2228.79</v>
      </c>
      <c r="O2793" s="101" t="n">
        <v>7887.09</v>
      </c>
      <c r="P2793" s="101" t="n">
        <v>-5414.03</v>
      </c>
      <c r="Q2793" s="101" t="n">
        <v>-7383.73</v>
      </c>
      <c r="R2793" s="101"/>
      <c r="S2793" s="101"/>
      <c r="T2793" s="101"/>
      <c r="U2793" s="101"/>
      <c r="V2793" s="101"/>
      <c r="W2793" s="101"/>
      <c r="X2793" s="101"/>
      <c r="Y2793" s="101"/>
      <c r="Z2793" s="101"/>
      <c r="AA2793" s="101"/>
    </row>
    <row r="2794" customFormat="false" ht="15.75" hidden="false" customHeight="true" outlineLevel="0" collapsed="false">
      <c r="A2794" s="101"/>
      <c r="B2794" s="101" t="n">
        <v>43</v>
      </c>
      <c r="C2794" s="101" t="n">
        <v>130</v>
      </c>
      <c r="D2794" s="101" t="n">
        <v>87</v>
      </c>
      <c r="E2794" s="101" t="n">
        <v>217</v>
      </c>
      <c r="F2794" s="101" t="s">
        <v>308</v>
      </c>
      <c r="G2794" s="101" t="str">
        <f aca="false">E2794&amp;""&amp;F2794</f>
        <v>217Fr</v>
      </c>
      <c r="H2794" s="101" t="n">
        <v>4314.943</v>
      </c>
      <c r="I2794" s="101" t="n">
        <v>6727.71</v>
      </c>
      <c r="J2794" s="101" t="n">
        <v>3227.26</v>
      </c>
      <c r="K2794" s="101" t="n">
        <v>12146.11</v>
      </c>
      <c r="L2794" s="101" t="n">
        <v>9008.14</v>
      </c>
      <c r="M2794" s="101" t="n">
        <v>-1572.776</v>
      </c>
      <c r="N2794" s="101" t="n">
        <v>-4388.82</v>
      </c>
      <c r="O2794" s="101" t="n">
        <v>8469.19</v>
      </c>
      <c r="P2794" s="101" t="n">
        <v>-5231.55</v>
      </c>
      <c r="Q2794" s="101" t="n">
        <v>-7047.74</v>
      </c>
      <c r="R2794" s="101"/>
      <c r="S2794" s="101"/>
      <c r="T2794" s="101"/>
      <c r="U2794" s="101"/>
      <c r="V2794" s="101"/>
      <c r="W2794" s="101"/>
      <c r="X2794" s="101"/>
      <c r="Y2794" s="101"/>
      <c r="Z2794" s="101"/>
      <c r="AA2794" s="101"/>
    </row>
    <row r="2795" customFormat="false" ht="15.75" hidden="false" customHeight="true" outlineLevel="0" collapsed="false">
      <c r="A2795" s="101"/>
      <c r="B2795" s="101" t="n">
        <v>41</v>
      </c>
      <c r="C2795" s="101" t="n">
        <v>129</v>
      </c>
      <c r="D2795" s="101" t="n">
        <v>88</v>
      </c>
      <c r="E2795" s="101" t="n">
        <v>217</v>
      </c>
      <c r="F2795" s="101" t="s">
        <v>309</v>
      </c>
      <c r="G2795" s="101" t="str">
        <f aca="false">E2795&amp;""&amp;F2795</f>
        <v>217Ra</v>
      </c>
      <c r="H2795" s="101" t="n">
        <v>5887.719</v>
      </c>
      <c r="I2795" s="101" t="n">
        <v>5474.96</v>
      </c>
      <c r="J2795" s="101" t="n">
        <v>4372.59</v>
      </c>
      <c r="K2795" s="101" t="n">
        <v>12788.97</v>
      </c>
      <c r="L2795" s="101" t="n">
        <v>7522.03</v>
      </c>
      <c r="M2795" s="101" t="n">
        <v>-2816.043</v>
      </c>
      <c r="N2795" s="101" t="n">
        <v>-6330.41</v>
      </c>
      <c r="O2795" s="101" t="n">
        <v>9160.69</v>
      </c>
      <c r="P2795" s="101" t="n">
        <v>-1654.49</v>
      </c>
      <c r="Q2795" s="101" t="n">
        <v>-10328.1</v>
      </c>
      <c r="R2795" s="101"/>
      <c r="S2795" s="101"/>
      <c r="T2795" s="101"/>
      <c r="U2795" s="101"/>
      <c r="V2795" s="101"/>
      <c r="W2795" s="101"/>
      <c r="X2795" s="101"/>
      <c r="Y2795" s="101"/>
      <c r="Z2795" s="101"/>
      <c r="AA2795" s="101"/>
    </row>
    <row r="2796" customFormat="false" ht="15.75" hidden="false" customHeight="true" outlineLevel="0" collapsed="false">
      <c r="A2796" s="101"/>
      <c r="B2796" s="101" t="n">
        <v>39</v>
      </c>
      <c r="C2796" s="101" t="n">
        <v>128</v>
      </c>
      <c r="D2796" s="101" t="n">
        <v>89</v>
      </c>
      <c r="E2796" s="101" t="n">
        <v>217</v>
      </c>
      <c r="F2796" s="101" t="s">
        <v>310</v>
      </c>
      <c r="G2796" s="101" t="str">
        <f aca="false">E2796&amp;""&amp;F2796</f>
        <v>217Ac</v>
      </c>
      <c r="H2796" s="101" t="n">
        <v>8703.762</v>
      </c>
      <c r="I2796" s="101" t="n">
        <v>7512.06</v>
      </c>
      <c r="J2796" s="101" t="n">
        <v>1876.57</v>
      </c>
      <c r="K2796" s="101" t="n">
        <v>13469.84</v>
      </c>
      <c r="L2796" s="101" t="n">
        <v>6192.6</v>
      </c>
      <c r="M2796" s="101" t="n">
        <v>-3514.367</v>
      </c>
      <c r="N2796" s="101" t="n">
        <v>-8366.2</v>
      </c>
      <c r="O2796" s="101" t="n">
        <v>9831.53</v>
      </c>
      <c r="P2796" s="101" t="n">
        <v>-1556.55</v>
      </c>
      <c r="Q2796" s="101" t="n">
        <v>-9666.16</v>
      </c>
      <c r="R2796" s="101"/>
      <c r="S2796" s="101"/>
      <c r="T2796" s="101"/>
      <c r="U2796" s="101"/>
      <c r="V2796" s="101"/>
      <c r="W2796" s="101"/>
      <c r="X2796" s="101"/>
      <c r="Y2796" s="101"/>
      <c r="Z2796" s="101"/>
      <c r="AA2796" s="101"/>
    </row>
    <row r="2797" customFormat="false" ht="15.75" hidden="false" customHeight="true" outlineLevel="0" collapsed="false">
      <c r="A2797" s="101"/>
      <c r="B2797" s="101" t="n">
        <v>37</v>
      </c>
      <c r="C2797" s="101" t="n">
        <v>127</v>
      </c>
      <c r="D2797" s="101" t="n">
        <v>90</v>
      </c>
      <c r="E2797" s="101" t="n">
        <v>217</v>
      </c>
      <c r="F2797" s="101" t="s">
        <v>311</v>
      </c>
      <c r="G2797" s="101" t="str">
        <f aca="false">E2797&amp;""&amp;F2797</f>
        <v>217Th</v>
      </c>
      <c r="H2797" s="101" t="n">
        <v>12218.129</v>
      </c>
      <c r="I2797" s="101" t="n">
        <v>6151.79</v>
      </c>
      <c r="J2797" s="101" t="n">
        <v>3215.34</v>
      </c>
      <c r="K2797" s="101" t="n">
        <v>14846.06</v>
      </c>
      <c r="L2797" s="101" t="n">
        <v>4893.87</v>
      </c>
      <c r="M2797" s="101" t="n">
        <v>-4851.837</v>
      </c>
      <c r="N2797" s="101" t="n">
        <v>-10753.01</v>
      </c>
      <c r="O2797" s="101" t="n">
        <v>9435.28</v>
      </c>
      <c r="P2797" s="101" t="n">
        <v>1637.8</v>
      </c>
      <c r="Q2797" s="101" t="n">
        <v>-13653.03</v>
      </c>
      <c r="R2797" s="101"/>
      <c r="S2797" s="101"/>
      <c r="T2797" s="101"/>
      <c r="U2797" s="101"/>
      <c r="V2797" s="101"/>
      <c r="W2797" s="101"/>
      <c r="X2797" s="101"/>
      <c r="Y2797" s="101"/>
      <c r="Z2797" s="101"/>
      <c r="AA2797" s="101"/>
    </row>
    <row r="2798" customFormat="false" ht="15.75" hidden="false" customHeight="true" outlineLevel="0" collapsed="false">
      <c r="A2798" s="101"/>
      <c r="B2798" s="101" t="n">
        <v>35</v>
      </c>
      <c r="C2798" s="101" t="n">
        <v>126</v>
      </c>
      <c r="D2798" s="101" t="n">
        <v>91</v>
      </c>
      <c r="E2798" s="101" t="n">
        <v>217</v>
      </c>
      <c r="F2798" s="101" t="s">
        <v>312</v>
      </c>
      <c r="G2798" s="101" t="str">
        <f aca="false">E2798&amp;""&amp;F2798</f>
        <v>217Pa</v>
      </c>
      <c r="H2798" s="101" t="n">
        <v>17069.966</v>
      </c>
      <c r="I2798" s="101" t="n">
        <v>8801.19</v>
      </c>
      <c r="J2798" s="101" t="n">
        <v>517.61</v>
      </c>
      <c r="K2798" s="101" t="n">
        <v>16941.45</v>
      </c>
      <c r="L2798" s="101" t="n">
        <v>3538.94</v>
      </c>
      <c r="M2798" s="101" t="n">
        <v>-5901.01</v>
      </c>
      <c r="N2798" s="101"/>
      <c r="O2798" s="101" t="n">
        <v>8488.79</v>
      </c>
      <c r="P2798" s="101" t="n">
        <v>1636.49</v>
      </c>
      <c r="Q2798" s="101"/>
      <c r="R2798" s="101"/>
      <c r="S2798" s="101"/>
      <c r="T2798" s="101"/>
      <c r="U2798" s="101"/>
      <c r="V2798" s="101"/>
      <c r="W2798" s="101"/>
      <c r="X2798" s="101"/>
      <c r="Y2798" s="101"/>
      <c r="Z2798" s="101"/>
      <c r="AA2798" s="101"/>
    </row>
    <row r="2799" customFormat="false" ht="15.75" hidden="false" customHeight="true" outlineLevel="0" collapsed="false">
      <c r="A2799" s="101"/>
      <c r="B2799" s="101" t="n">
        <v>33</v>
      </c>
      <c r="C2799" s="101" t="n">
        <v>125</v>
      </c>
      <c r="D2799" s="101" t="n">
        <v>92</v>
      </c>
      <c r="E2799" s="101" t="n">
        <v>217</v>
      </c>
      <c r="F2799" s="101" t="s">
        <v>313</v>
      </c>
      <c r="G2799" s="101" t="str">
        <f aca="false">E2799&amp;""&amp;F2799</f>
        <v>217U</v>
      </c>
      <c r="H2799" s="101" t="n">
        <v>22971.01</v>
      </c>
      <c r="I2799" s="101"/>
      <c r="J2799" s="101" t="n">
        <v>2117.01</v>
      </c>
      <c r="K2799" s="101"/>
      <c r="L2799" s="101" t="n">
        <v>2528.01</v>
      </c>
      <c r="M2799" s="101"/>
      <c r="N2799" s="101"/>
      <c r="O2799" s="101" t="n">
        <v>8428.01</v>
      </c>
      <c r="P2799" s="101" t="n">
        <v>5384.01</v>
      </c>
      <c r="Q2799" s="101"/>
      <c r="R2799" s="101"/>
      <c r="S2799" s="101"/>
      <c r="T2799" s="101"/>
      <c r="U2799" s="101"/>
      <c r="V2799" s="101"/>
      <c r="W2799" s="101"/>
      <c r="X2799" s="101"/>
      <c r="Y2799" s="101"/>
      <c r="Z2799" s="101"/>
      <c r="AA2799" s="101"/>
    </row>
    <row r="2800" customFormat="false" ht="15.75" hidden="false" customHeight="true" outlineLevel="0" collapsed="false">
      <c r="A2800" s="101"/>
      <c r="B2800" s="101" t="n">
        <v>56</v>
      </c>
      <c r="C2800" s="101" t="n">
        <v>137</v>
      </c>
      <c r="D2800" s="101" t="n">
        <v>81</v>
      </c>
      <c r="E2800" s="101" t="n">
        <v>218</v>
      </c>
      <c r="F2800" s="101" t="s">
        <v>302</v>
      </c>
      <c r="G2800" s="101" t="str">
        <f aca="false">E2800&amp;""&amp;F2800</f>
        <v>218Tl</v>
      </c>
      <c r="H2800" s="101" t="n">
        <v>23092.01</v>
      </c>
      <c r="I2800" s="101" t="n">
        <v>3293.01</v>
      </c>
      <c r="J2800" s="101"/>
      <c r="K2800" s="101" t="n">
        <v>7769.01</v>
      </c>
      <c r="L2800" s="101"/>
      <c r="M2800" s="101" t="n">
        <v>7638.01</v>
      </c>
      <c r="N2800" s="101" t="n">
        <v>9876.01</v>
      </c>
      <c r="O2800" s="101"/>
      <c r="P2800" s="101"/>
      <c r="Q2800" s="101" t="n">
        <v>2781.01</v>
      </c>
      <c r="R2800" s="101"/>
      <c r="S2800" s="101"/>
      <c r="T2800" s="101"/>
      <c r="U2800" s="101"/>
      <c r="V2800" s="101"/>
      <c r="W2800" s="101"/>
      <c r="X2800" s="101"/>
      <c r="Y2800" s="101"/>
      <c r="Z2800" s="101"/>
      <c r="AA2800" s="101"/>
    </row>
    <row r="2801" customFormat="false" ht="15.75" hidden="false" customHeight="true" outlineLevel="0" collapsed="false">
      <c r="A2801" s="101"/>
      <c r="B2801" s="101" t="n">
        <v>54</v>
      </c>
      <c r="C2801" s="101" t="n">
        <v>136</v>
      </c>
      <c r="D2801" s="101" t="n">
        <v>82</v>
      </c>
      <c r="E2801" s="101" t="n">
        <v>218</v>
      </c>
      <c r="F2801" s="101" t="s">
        <v>303</v>
      </c>
      <c r="G2801" s="101" t="str">
        <f aca="false">E2801&amp;""&amp;F2801</f>
        <v>218Pb</v>
      </c>
      <c r="H2801" s="101" t="n">
        <v>15453.01</v>
      </c>
      <c r="I2801" s="101" t="n">
        <v>4858.01</v>
      </c>
      <c r="J2801" s="101" t="n">
        <v>10149.01</v>
      </c>
      <c r="K2801" s="101" t="n">
        <v>8169.01</v>
      </c>
      <c r="L2801" s="101" t="n">
        <v>18984.01</v>
      </c>
      <c r="M2801" s="101" t="n">
        <v>2237.01</v>
      </c>
      <c r="N2801" s="101" t="n">
        <v>7095.01</v>
      </c>
      <c r="O2801" s="101" t="n">
        <v>1851.01</v>
      </c>
      <c r="P2801" s="101"/>
      <c r="Q2801" s="101" t="n">
        <v>-1348.01</v>
      </c>
      <c r="R2801" s="101"/>
      <c r="S2801" s="101"/>
      <c r="T2801" s="101"/>
      <c r="U2801" s="101"/>
      <c r="V2801" s="101"/>
      <c r="W2801" s="101"/>
      <c r="X2801" s="101"/>
      <c r="Y2801" s="101"/>
      <c r="Z2801" s="101"/>
      <c r="AA2801" s="101"/>
    </row>
    <row r="2802" customFormat="false" ht="15.75" hidden="false" customHeight="true" outlineLevel="0" collapsed="false">
      <c r="A2802" s="101"/>
      <c r="B2802" s="101" t="n">
        <v>52</v>
      </c>
      <c r="C2802" s="101" t="n">
        <v>135</v>
      </c>
      <c r="D2802" s="101" t="n">
        <v>83</v>
      </c>
      <c r="E2802" s="101" t="n">
        <v>218</v>
      </c>
      <c r="F2802" s="101" t="s">
        <v>304</v>
      </c>
      <c r="G2802" s="101" t="str">
        <f aca="false">E2802&amp;""&amp;F2802</f>
        <v>218Bi</v>
      </c>
      <c r="H2802" s="101" t="n">
        <v>13216.037</v>
      </c>
      <c r="I2802" s="101" t="n">
        <v>3585.24</v>
      </c>
      <c r="J2802" s="101" t="n">
        <v>6313.01</v>
      </c>
      <c r="K2802" s="101" t="n">
        <v>8800.59</v>
      </c>
      <c r="L2802" s="101" t="n">
        <v>16080.01</v>
      </c>
      <c r="M2802" s="101" t="n">
        <v>4857.232</v>
      </c>
      <c r="N2802" s="101" t="n">
        <v>5116.95</v>
      </c>
      <c r="O2802" s="101" t="n">
        <v>4327.01</v>
      </c>
      <c r="P2802" s="101" t="n">
        <v>-12386.01</v>
      </c>
      <c r="Q2802" s="101" t="n">
        <v>-740.61</v>
      </c>
      <c r="R2802" s="101"/>
      <c r="S2802" s="101"/>
      <c r="T2802" s="101"/>
      <c r="U2802" s="101"/>
      <c r="V2802" s="101"/>
      <c r="W2802" s="101"/>
      <c r="X2802" s="101"/>
      <c r="Y2802" s="101"/>
      <c r="Z2802" s="101"/>
      <c r="AA2802" s="101"/>
    </row>
    <row r="2803" customFormat="false" ht="15.75" hidden="false" customHeight="true" outlineLevel="0" collapsed="false">
      <c r="A2803" s="101"/>
      <c r="B2803" s="101" t="n">
        <v>50</v>
      </c>
      <c r="C2803" s="101" t="n">
        <v>134</v>
      </c>
      <c r="D2803" s="101" t="n">
        <v>84</v>
      </c>
      <c r="E2803" s="101" t="n">
        <v>218</v>
      </c>
      <c r="F2803" s="101" t="s">
        <v>305</v>
      </c>
      <c r="G2803" s="101" t="str">
        <f aca="false">E2803&amp;""&amp;F2803</f>
        <v>218Po</v>
      </c>
      <c r="H2803" s="101" t="n">
        <v>8358.805</v>
      </c>
      <c r="I2803" s="101" t="n">
        <v>5597.84</v>
      </c>
      <c r="J2803" s="101" t="n">
        <v>7660.13</v>
      </c>
      <c r="K2803" s="101" t="n">
        <v>9567.81</v>
      </c>
      <c r="L2803" s="101" t="n">
        <v>13699.01</v>
      </c>
      <c r="M2803" s="101" t="n">
        <v>259.722</v>
      </c>
      <c r="N2803" s="101" t="n">
        <v>3140.96</v>
      </c>
      <c r="O2803" s="101" t="n">
        <v>6114.68</v>
      </c>
      <c r="P2803" s="101" t="n">
        <v>-11170.01</v>
      </c>
      <c r="Q2803" s="101" t="n">
        <v>-4108.44</v>
      </c>
      <c r="R2803" s="101"/>
      <c r="S2803" s="101"/>
      <c r="T2803" s="101"/>
      <c r="U2803" s="101"/>
      <c r="V2803" s="101"/>
      <c r="W2803" s="101"/>
      <c r="X2803" s="101"/>
      <c r="Y2803" s="101"/>
      <c r="Z2803" s="101"/>
      <c r="AA2803" s="101"/>
    </row>
    <row r="2804" customFormat="false" ht="15.75" hidden="false" customHeight="true" outlineLevel="0" collapsed="false">
      <c r="A2804" s="101"/>
      <c r="B2804" s="101" t="n">
        <v>48</v>
      </c>
      <c r="C2804" s="101" t="n">
        <v>133</v>
      </c>
      <c r="D2804" s="101" t="n">
        <v>85</v>
      </c>
      <c r="E2804" s="101" t="n">
        <v>218</v>
      </c>
      <c r="F2804" s="101" t="s">
        <v>306</v>
      </c>
      <c r="G2804" s="101" t="str">
        <f aca="false">E2804&amp;""&amp;F2804</f>
        <v>218At</v>
      </c>
      <c r="H2804" s="101" t="n">
        <v>8099.083</v>
      </c>
      <c r="I2804" s="101" t="n">
        <v>4368.16</v>
      </c>
      <c r="J2804" s="101" t="n">
        <v>5075.21</v>
      </c>
      <c r="K2804" s="101" t="n">
        <v>10301.08</v>
      </c>
      <c r="L2804" s="101" t="n">
        <v>12352.85</v>
      </c>
      <c r="M2804" s="101" t="n">
        <v>2881.239</v>
      </c>
      <c r="N2804" s="101" t="n">
        <v>1039.61</v>
      </c>
      <c r="O2804" s="101" t="n">
        <v>6874</v>
      </c>
      <c r="P2804" s="101" t="n">
        <v>-7919.85</v>
      </c>
      <c r="Q2804" s="101" t="n">
        <v>-3631.16</v>
      </c>
      <c r="R2804" s="101"/>
      <c r="S2804" s="101"/>
      <c r="T2804" s="101"/>
      <c r="U2804" s="101"/>
      <c r="V2804" s="101"/>
      <c r="W2804" s="101"/>
      <c r="X2804" s="101"/>
      <c r="Y2804" s="101"/>
      <c r="Z2804" s="101"/>
      <c r="AA2804" s="101"/>
    </row>
    <row r="2805" customFormat="false" ht="15.75" hidden="false" customHeight="true" outlineLevel="0" collapsed="false">
      <c r="A2805" s="101"/>
      <c r="B2805" s="101" t="n">
        <v>46</v>
      </c>
      <c r="C2805" s="101" t="n">
        <v>132</v>
      </c>
      <c r="D2805" s="101" t="n">
        <v>86</v>
      </c>
      <c r="E2805" s="101" t="n">
        <v>218</v>
      </c>
      <c r="F2805" s="101" t="s">
        <v>307</v>
      </c>
      <c r="G2805" s="101" t="str">
        <f aca="false">E2805&amp;""&amp;F2805</f>
        <v>218Rn</v>
      </c>
      <c r="H2805" s="101" t="n">
        <v>5217.844</v>
      </c>
      <c r="I2805" s="101" t="n">
        <v>6512.4</v>
      </c>
      <c r="J2805" s="101" t="n">
        <v>6467.05</v>
      </c>
      <c r="K2805" s="101" t="n">
        <v>11178.03</v>
      </c>
      <c r="L2805" s="101" t="n">
        <v>11144.08</v>
      </c>
      <c r="M2805" s="101" t="n">
        <v>-1841.626</v>
      </c>
      <c r="N2805" s="101" t="n">
        <v>-1433.61</v>
      </c>
      <c r="O2805" s="101" t="n">
        <v>7262.53</v>
      </c>
      <c r="P2805" s="101" t="n">
        <v>-7956.45</v>
      </c>
      <c r="Q2805" s="101" t="n">
        <v>-7168.42</v>
      </c>
      <c r="R2805" s="101"/>
      <c r="S2805" s="101"/>
      <c r="T2805" s="101"/>
      <c r="U2805" s="101"/>
      <c r="V2805" s="101"/>
      <c r="W2805" s="101"/>
      <c r="X2805" s="101"/>
      <c r="Y2805" s="101"/>
      <c r="Z2805" s="101"/>
      <c r="AA2805" s="101"/>
    </row>
    <row r="2806" customFormat="false" ht="15.75" hidden="false" customHeight="true" outlineLevel="0" collapsed="false">
      <c r="A2806" s="101"/>
      <c r="B2806" s="101" t="n">
        <v>44</v>
      </c>
      <c r="C2806" s="101" t="n">
        <v>131</v>
      </c>
      <c r="D2806" s="101" t="n">
        <v>87</v>
      </c>
      <c r="E2806" s="101" t="n">
        <v>218</v>
      </c>
      <c r="F2806" s="101" t="s">
        <v>308</v>
      </c>
      <c r="G2806" s="101" t="str">
        <f aca="false">E2806&amp;""&amp;F2806</f>
        <v>218Fr</v>
      </c>
      <c r="H2806" s="101" t="n">
        <v>7059.47</v>
      </c>
      <c r="I2806" s="101" t="n">
        <v>5326.79</v>
      </c>
      <c r="J2806" s="101" t="n">
        <v>3888.43</v>
      </c>
      <c r="K2806" s="101" t="n">
        <v>12054.5</v>
      </c>
      <c r="L2806" s="101" t="n">
        <v>9776</v>
      </c>
      <c r="M2806" s="101" t="n">
        <v>408.015</v>
      </c>
      <c r="N2806" s="101" t="n">
        <v>-3784.65</v>
      </c>
      <c r="O2806" s="101" t="n">
        <v>8013.95</v>
      </c>
      <c r="P2806" s="101" t="n">
        <v>-4625.43</v>
      </c>
      <c r="Q2806" s="101" t="n">
        <v>-6899.57</v>
      </c>
      <c r="R2806" s="101"/>
      <c r="S2806" s="101"/>
      <c r="T2806" s="101"/>
      <c r="U2806" s="101"/>
      <c r="V2806" s="101"/>
      <c r="W2806" s="101"/>
      <c r="X2806" s="101"/>
      <c r="Y2806" s="101"/>
      <c r="Z2806" s="101"/>
      <c r="AA2806" s="101"/>
    </row>
    <row r="2807" customFormat="false" ht="15.75" hidden="false" customHeight="true" outlineLevel="0" collapsed="false">
      <c r="A2807" s="101"/>
      <c r="B2807" s="101" t="n">
        <v>42</v>
      </c>
      <c r="C2807" s="101" t="n">
        <v>130</v>
      </c>
      <c r="D2807" s="101" t="n">
        <v>88</v>
      </c>
      <c r="E2807" s="101" t="n">
        <v>218</v>
      </c>
      <c r="F2807" s="101" t="s">
        <v>309</v>
      </c>
      <c r="G2807" s="101" t="str">
        <f aca="false">E2807&amp;""&amp;F2807</f>
        <v>218Ra</v>
      </c>
      <c r="H2807" s="101" t="n">
        <v>6651.455</v>
      </c>
      <c r="I2807" s="101" t="n">
        <v>7307.58</v>
      </c>
      <c r="J2807" s="101" t="n">
        <v>4952.46</v>
      </c>
      <c r="K2807" s="101" t="n">
        <v>12782.54</v>
      </c>
      <c r="L2807" s="101" t="n">
        <v>8179.72</v>
      </c>
      <c r="M2807" s="101" t="n">
        <v>-4192.664</v>
      </c>
      <c r="N2807" s="101" t="n">
        <v>-5715.37</v>
      </c>
      <c r="O2807" s="101" t="n">
        <v>8545.92</v>
      </c>
      <c r="P2807" s="101" t="n">
        <v>-4296.44</v>
      </c>
      <c r="Q2807" s="101" t="n">
        <v>-10123.62</v>
      </c>
      <c r="R2807" s="101"/>
      <c r="S2807" s="101"/>
      <c r="T2807" s="101"/>
      <c r="U2807" s="101"/>
      <c r="V2807" s="101"/>
      <c r="W2807" s="101"/>
      <c r="X2807" s="101"/>
      <c r="Y2807" s="101"/>
      <c r="Z2807" s="101"/>
      <c r="AA2807" s="101"/>
    </row>
    <row r="2808" customFormat="false" ht="15.75" hidden="false" customHeight="true" outlineLevel="0" collapsed="false">
      <c r="A2808" s="101"/>
      <c r="B2808" s="101" t="n">
        <v>40</v>
      </c>
      <c r="C2808" s="101" t="n">
        <v>129</v>
      </c>
      <c r="D2808" s="101" t="n">
        <v>89</v>
      </c>
      <c r="E2808" s="101" t="n">
        <v>218</v>
      </c>
      <c r="F2808" s="101" t="s">
        <v>310</v>
      </c>
      <c r="G2808" s="101" t="str">
        <f aca="false">E2808&amp;""&amp;F2808</f>
        <v>218Ac</v>
      </c>
      <c r="H2808" s="101" t="n">
        <v>10844.119</v>
      </c>
      <c r="I2808" s="101" t="n">
        <v>5930.96</v>
      </c>
      <c r="J2808" s="101" t="n">
        <v>2332.57</v>
      </c>
      <c r="K2808" s="101" t="n">
        <v>13443.02</v>
      </c>
      <c r="L2808" s="101" t="n">
        <v>6705.16</v>
      </c>
      <c r="M2808" s="101" t="n">
        <v>-1522.704</v>
      </c>
      <c r="N2808" s="101" t="n">
        <v>-7840.33</v>
      </c>
      <c r="O2808" s="101" t="n">
        <v>9377.4</v>
      </c>
      <c r="P2808" s="101" t="n">
        <v>-759.8</v>
      </c>
      <c r="Q2808" s="101" t="n">
        <v>-9445.33</v>
      </c>
      <c r="R2808" s="101"/>
      <c r="S2808" s="101"/>
      <c r="T2808" s="101"/>
      <c r="U2808" s="101"/>
      <c r="V2808" s="101"/>
      <c r="W2808" s="101"/>
      <c r="X2808" s="101"/>
      <c r="Y2808" s="101"/>
      <c r="Z2808" s="101"/>
      <c r="AA2808" s="101"/>
    </row>
    <row r="2809" customFormat="false" ht="15.75" hidden="false" customHeight="true" outlineLevel="0" collapsed="false">
      <c r="A2809" s="101"/>
      <c r="B2809" s="101" t="n">
        <v>38</v>
      </c>
      <c r="C2809" s="101" t="n">
        <v>128</v>
      </c>
      <c r="D2809" s="101" t="n">
        <v>90</v>
      </c>
      <c r="E2809" s="101" t="n">
        <v>218</v>
      </c>
      <c r="F2809" s="101" t="s">
        <v>311</v>
      </c>
      <c r="G2809" s="101" t="str">
        <f aca="false">E2809&amp;""&amp;F2809</f>
        <v>218Th</v>
      </c>
      <c r="H2809" s="101" t="n">
        <v>12366.823</v>
      </c>
      <c r="I2809" s="101" t="n">
        <v>7922.62</v>
      </c>
      <c r="J2809" s="101" t="n">
        <v>3625.91</v>
      </c>
      <c r="K2809" s="101" t="n">
        <v>14074.42</v>
      </c>
      <c r="L2809" s="101" t="n">
        <v>5502.48</v>
      </c>
      <c r="M2809" s="101" t="n">
        <v>-6317.624</v>
      </c>
      <c r="N2809" s="101" t="n">
        <v>-9545.15</v>
      </c>
      <c r="O2809" s="101" t="n">
        <v>9849.01</v>
      </c>
      <c r="P2809" s="101" t="n">
        <v>-809.87</v>
      </c>
      <c r="Q2809" s="101" t="n">
        <v>-12774.46</v>
      </c>
      <c r="R2809" s="101"/>
      <c r="S2809" s="101"/>
      <c r="T2809" s="101"/>
      <c r="U2809" s="101"/>
      <c r="V2809" s="101"/>
      <c r="W2809" s="101"/>
      <c r="X2809" s="101"/>
      <c r="Y2809" s="101"/>
      <c r="Z2809" s="101"/>
      <c r="AA2809" s="101"/>
    </row>
    <row r="2810" customFormat="false" ht="15.75" hidden="false" customHeight="true" outlineLevel="0" collapsed="false">
      <c r="A2810" s="101"/>
      <c r="B2810" s="101" t="n">
        <v>36</v>
      </c>
      <c r="C2810" s="101" t="n">
        <v>127</v>
      </c>
      <c r="D2810" s="101" t="n">
        <v>91</v>
      </c>
      <c r="E2810" s="101" t="n">
        <v>218</v>
      </c>
      <c r="F2810" s="101" t="s">
        <v>312</v>
      </c>
      <c r="G2810" s="101" t="str">
        <f aca="false">E2810&amp;""&amp;F2810</f>
        <v>218Pa</v>
      </c>
      <c r="H2810" s="101" t="n">
        <v>18684.447</v>
      </c>
      <c r="I2810" s="101" t="n">
        <v>6456.84</v>
      </c>
      <c r="J2810" s="101" t="n">
        <v>822.65</v>
      </c>
      <c r="K2810" s="101" t="n">
        <v>15258.03</v>
      </c>
      <c r="L2810" s="101" t="n">
        <v>4038</v>
      </c>
      <c r="M2810" s="101" t="n">
        <v>-3227.527</v>
      </c>
      <c r="N2810" s="101"/>
      <c r="O2810" s="101" t="n">
        <v>9815</v>
      </c>
      <c r="P2810" s="101" t="n">
        <v>2691.71</v>
      </c>
      <c r="Q2810" s="101" t="n">
        <v>-12358.01</v>
      </c>
      <c r="R2810" s="101"/>
      <c r="S2810" s="101"/>
      <c r="T2810" s="101"/>
      <c r="U2810" s="101"/>
      <c r="V2810" s="101"/>
      <c r="W2810" s="101"/>
      <c r="X2810" s="101"/>
      <c r="Y2810" s="101"/>
      <c r="Z2810" s="101"/>
      <c r="AA2810" s="101"/>
    </row>
    <row r="2811" customFormat="false" ht="15.75" hidden="false" customHeight="true" outlineLevel="0" collapsed="false">
      <c r="A2811" s="101"/>
      <c r="B2811" s="101" t="n">
        <v>34</v>
      </c>
      <c r="C2811" s="101" t="n">
        <v>126</v>
      </c>
      <c r="D2811" s="101" t="n">
        <v>92</v>
      </c>
      <c r="E2811" s="101" t="n">
        <v>218</v>
      </c>
      <c r="F2811" s="101" t="s">
        <v>313</v>
      </c>
      <c r="G2811" s="101" t="str">
        <f aca="false">E2811&amp;""&amp;F2811</f>
        <v>218U</v>
      </c>
      <c r="H2811" s="101" t="n">
        <v>21911.973</v>
      </c>
      <c r="I2811" s="101" t="n">
        <v>9131.01</v>
      </c>
      <c r="J2811" s="101" t="n">
        <v>2446.96</v>
      </c>
      <c r="K2811" s="101"/>
      <c r="L2811" s="101" t="n">
        <v>2964.57</v>
      </c>
      <c r="M2811" s="101"/>
      <c r="N2811" s="101"/>
      <c r="O2811" s="101" t="n">
        <v>8774.73</v>
      </c>
      <c r="P2811" s="101" t="n">
        <v>2404.87</v>
      </c>
      <c r="Q2811" s="101"/>
      <c r="R2811" s="101"/>
      <c r="S2811" s="101"/>
      <c r="T2811" s="101"/>
      <c r="U2811" s="101"/>
      <c r="V2811" s="101"/>
      <c r="W2811" s="101"/>
      <c r="X2811" s="101"/>
      <c r="Y2811" s="101"/>
      <c r="Z2811" s="101"/>
      <c r="AA2811" s="101"/>
    </row>
    <row r="2812" customFormat="false" ht="15.75" hidden="false" customHeight="true" outlineLevel="0" collapsed="false">
      <c r="A2812" s="101"/>
      <c r="B2812" s="101" t="n">
        <v>55</v>
      </c>
      <c r="C2812" s="101" t="n">
        <v>137</v>
      </c>
      <c r="D2812" s="101" t="n">
        <v>82</v>
      </c>
      <c r="E2812" s="101" t="n">
        <v>219</v>
      </c>
      <c r="F2812" s="101" t="s">
        <v>303</v>
      </c>
      <c r="G2812" s="101" t="str">
        <f aca="false">E2812&amp;""&amp;F2812</f>
        <v>219Pb</v>
      </c>
      <c r="H2812" s="101" t="n">
        <v>20279.01</v>
      </c>
      <c r="I2812" s="101" t="n">
        <v>3246.01</v>
      </c>
      <c r="J2812" s="101" t="n">
        <v>10102.01</v>
      </c>
      <c r="K2812" s="101" t="n">
        <v>8104.01</v>
      </c>
      <c r="L2812" s="101"/>
      <c r="M2812" s="101" t="n">
        <v>3996.01</v>
      </c>
      <c r="N2812" s="101" t="n">
        <v>7597.01</v>
      </c>
      <c r="O2812" s="101" t="n">
        <v>1646.01</v>
      </c>
      <c r="P2812" s="101"/>
      <c r="Q2812" s="101" t="n">
        <v>-1009.01</v>
      </c>
      <c r="R2812" s="101"/>
      <c r="S2812" s="101"/>
      <c r="T2812" s="101"/>
      <c r="U2812" s="101"/>
      <c r="V2812" s="101"/>
      <c r="W2812" s="101"/>
      <c r="X2812" s="101"/>
      <c r="Y2812" s="101"/>
      <c r="Z2812" s="101"/>
      <c r="AA2812" s="101"/>
    </row>
    <row r="2813" customFormat="false" ht="15.75" hidden="false" customHeight="true" outlineLevel="0" collapsed="false">
      <c r="A2813" s="101"/>
      <c r="B2813" s="101" t="n">
        <v>53</v>
      </c>
      <c r="C2813" s="101" t="n">
        <v>136</v>
      </c>
      <c r="D2813" s="101" t="n">
        <v>83</v>
      </c>
      <c r="E2813" s="101" t="n">
        <v>219</v>
      </c>
      <c r="F2813" s="101" t="s">
        <v>304</v>
      </c>
      <c r="G2813" s="101" t="str">
        <f aca="false">E2813&amp;""&amp;F2813</f>
        <v>219Bi</v>
      </c>
      <c r="H2813" s="101" t="n">
        <v>16283.01</v>
      </c>
      <c r="I2813" s="101" t="n">
        <v>5005.01</v>
      </c>
      <c r="J2813" s="101" t="n">
        <v>6460.01</v>
      </c>
      <c r="K2813" s="101" t="n">
        <v>8590.01</v>
      </c>
      <c r="L2813" s="101" t="n">
        <v>16609.01</v>
      </c>
      <c r="M2813" s="101" t="n">
        <v>3601.01</v>
      </c>
      <c r="N2813" s="101" t="n">
        <v>5885.01</v>
      </c>
      <c r="O2813" s="101" t="n">
        <v>3947.01</v>
      </c>
      <c r="P2813" s="101" t="n">
        <v>-14098.01</v>
      </c>
      <c r="Q2813" s="101" t="n">
        <v>-148.01</v>
      </c>
      <c r="R2813" s="101"/>
      <c r="S2813" s="101"/>
      <c r="T2813" s="101"/>
      <c r="U2813" s="101"/>
      <c r="V2813" s="101"/>
      <c r="W2813" s="101"/>
      <c r="X2813" s="101"/>
      <c r="Y2813" s="101"/>
      <c r="Z2813" s="101"/>
      <c r="AA2813" s="101"/>
    </row>
    <row r="2814" customFormat="false" ht="15.75" hidden="false" customHeight="true" outlineLevel="0" collapsed="false">
      <c r="A2814" s="101"/>
      <c r="B2814" s="101" t="n">
        <v>51</v>
      </c>
      <c r="C2814" s="101" t="n">
        <v>135</v>
      </c>
      <c r="D2814" s="101" t="n">
        <v>84</v>
      </c>
      <c r="E2814" s="101" t="n">
        <v>219</v>
      </c>
      <c r="F2814" s="101" t="s">
        <v>305</v>
      </c>
      <c r="G2814" s="101" t="str">
        <f aca="false">E2814&amp;""&amp;F2814</f>
        <v>219Po</v>
      </c>
      <c r="H2814" s="101" t="n">
        <v>12681.359</v>
      </c>
      <c r="I2814" s="101" t="n">
        <v>3748.76</v>
      </c>
      <c r="J2814" s="101" t="n">
        <v>7823.65</v>
      </c>
      <c r="K2814" s="101" t="n">
        <v>9346.6</v>
      </c>
      <c r="L2814" s="101" t="n">
        <v>14136.01</v>
      </c>
      <c r="M2814" s="101" t="n">
        <v>2284.165</v>
      </c>
      <c r="N2814" s="101" t="n">
        <v>3850.46</v>
      </c>
      <c r="O2814" s="101" t="n">
        <v>5840.01</v>
      </c>
      <c r="P2814" s="101" t="n">
        <v>-10061.01</v>
      </c>
      <c r="Q2814" s="101" t="n">
        <v>-3489.04</v>
      </c>
      <c r="R2814" s="101"/>
      <c r="S2814" s="101"/>
      <c r="T2814" s="101"/>
      <c r="U2814" s="101"/>
      <c r="V2814" s="101"/>
      <c r="W2814" s="101"/>
      <c r="X2814" s="101"/>
      <c r="Y2814" s="101"/>
      <c r="Z2814" s="101"/>
      <c r="AA2814" s="101"/>
    </row>
    <row r="2815" customFormat="false" ht="15.75" hidden="false" customHeight="true" outlineLevel="0" collapsed="false">
      <c r="A2815" s="101"/>
      <c r="B2815" s="101" t="n">
        <v>49</v>
      </c>
      <c r="C2815" s="101" t="n">
        <v>134</v>
      </c>
      <c r="D2815" s="101" t="n">
        <v>85</v>
      </c>
      <c r="E2815" s="101" t="n">
        <v>219</v>
      </c>
      <c r="F2815" s="101" t="s">
        <v>306</v>
      </c>
      <c r="G2815" s="101" t="str">
        <f aca="false">E2815&amp;""&amp;F2815</f>
        <v>219At</v>
      </c>
      <c r="H2815" s="101" t="n">
        <v>10397.195</v>
      </c>
      <c r="I2815" s="101" t="n">
        <v>5773.21</v>
      </c>
      <c r="J2815" s="101" t="n">
        <v>5250.58</v>
      </c>
      <c r="K2815" s="101" t="n">
        <v>10141.37</v>
      </c>
      <c r="L2815" s="101" t="n">
        <v>12910.71</v>
      </c>
      <c r="M2815" s="101" t="n">
        <v>1566.295</v>
      </c>
      <c r="N2815" s="101" t="n">
        <v>1778.61</v>
      </c>
      <c r="O2815" s="101" t="n">
        <v>6323.7</v>
      </c>
      <c r="P2815" s="101" t="n">
        <v>-10107.81</v>
      </c>
      <c r="Q2815" s="101" t="n">
        <v>-2891.97</v>
      </c>
      <c r="R2815" s="101"/>
      <c r="S2815" s="101"/>
      <c r="T2815" s="101"/>
      <c r="U2815" s="101"/>
      <c r="V2815" s="101"/>
      <c r="W2815" s="101"/>
      <c r="X2815" s="101"/>
      <c r="Y2815" s="101"/>
      <c r="Z2815" s="101"/>
      <c r="AA2815" s="101"/>
    </row>
    <row r="2816" customFormat="false" ht="15.75" hidden="false" customHeight="true" outlineLevel="0" collapsed="false">
      <c r="A2816" s="101"/>
      <c r="B2816" s="101" t="n">
        <v>47</v>
      </c>
      <c r="C2816" s="101" t="n">
        <v>133</v>
      </c>
      <c r="D2816" s="101" t="n">
        <v>86</v>
      </c>
      <c r="E2816" s="101" t="n">
        <v>219</v>
      </c>
      <c r="F2816" s="101" t="s">
        <v>307</v>
      </c>
      <c r="G2816" s="101" t="str">
        <f aca="false">E2816&amp;""&amp;F2816</f>
        <v>219Rn</v>
      </c>
      <c r="H2816" s="101" t="n">
        <v>8830.9</v>
      </c>
      <c r="I2816" s="101" t="n">
        <v>4458.26</v>
      </c>
      <c r="J2816" s="101" t="n">
        <v>6557.15</v>
      </c>
      <c r="K2816" s="101" t="n">
        <v>10970.66</v>
      </c>
      <c r="L2816" s="101" t="n">
        <v>11632.37</v>
      </c>
      <c r="M2816" s="101" t="n">
        <v>212.319</v>
      </c>
      <c r="N2816" s="101" t="n">
        <v>-563.67</v>
      </c>
      <c r="O2816" s="101" t="n">
        <v>6946.11</v>
      </c>
      <c r="P2816" s="101" t="n">
        <v>-6816.88</v>
      </c>
      <c r="Q2816" s="101" t="n">
        <v>-6299.89</v>
      </c>
      <c r="R2816" s="101"/>
      <c r="S2816" s="101"/>
      <c r="T2816" s="101"/>
      <c r="U2816" s="101"/>
      <c r="V2816" s="101"/>
      <c r="W2816" s="101"/>
      <c r="X2816" s="101"/>
      <c r="Y2816" s="101"/>
      <c r="Z2816" s="101"/>
      <c r="AA2816" s="101"/>
    </row>
    <row r="2817" customFormat="false" ht="15.75" hidden="false" customHeight="true" outlineLevel="0" collapsed="false">
      <c r="A2817" s="101"/>
      <c r="B2817" s="101" t="n">
        <v>45</v>
      </c>
      <c r="C2817" s="101" t="n">
        <v>132</v>
      </c>
      <c r="D2817" s="101" t="n">
        <v>87</v>
      </c>
      <c r="E2817" s="101" t="n">
        <v>219</v>
      </c>
      <c r="F2817" s="101" t="s">
        <v>308</v>
      </c>
      <c r="G2817" s="101" t="str">
        <f aca="false">E2817&amp;""&amp;F2817</f>
        <v>219Fr</v>
      </c>
      <c r="H2817" s="101" t="n">
        <v>8618.581</v>
      </c>
      <c r="I2817" s="101" t="n">
        <v>6512.21</v>
      </c>
      <c r="J2817" s="101" t="n">
        <v>3888.23</v>
      </c>
      <c r="K2817" s="101" t="n">
        <v>11839</v>
      </c>
      <c r="L2817" s="101" t="n">
        <v>10355.29</v>
      </c>
      <c r="M2817" s="101" t="n">
        <v>-775.987</v>
      </c>
      <c r="N2817" s="101" t="n">
        <v>-2951.25</v>
      </c>
      <c r="O2817" s="101" t="n">
        <v>7448.53</v>
      </c>
      <c r="P2817" s="101" t="n">
        <v>-6769.47</v>
      </c>
      <c r="Q2817" s="101" t="n">
        <v>-6104.19</v>
      </c>
      <c r="R2817" s="101"/>
      <c r="S2817" s="101"/>
      <c r="T2817" s="101"/>
      <c r="U2817" s="101"/>
      <c r="V2817" s="101"/>
      <c r="W2817" s="101"/>
      <c r="X2817" s="101"/>
      <c r="Y2817" s="101"/>
      <c r="Z2817" s="101"/>
      <c r="AA2817" s="101"/>
    </row>
    <row r="2818" customFormat="false" ht="15.75" hidden="false" customHeight="true" outlineLevel="0" collapsed="false">
      <c r="A2818" s="101"/>
      <c r="B2818" s="101" t="n">
        <v>43</v>
      </c>
      <c r="C2818" s="101" t="n">
        <v>131</v>
      </c>
      <c r="D2818" s="101" t="n">
        <v>88</v>
      </c>
      <c r="E2818" s="101" t="n">
        <v>219</v>
      </c>
      <c r="F2818" s="101" t="s">
        <v>309</v>
      </c>
      <c r="G2818" s="101" t="str">
        <f aca="false">E2818&amp;""&amp;F2818</f>
        <v>219Ra</v>
      </c>
      <c r="H2818" s="101" t="n">
        <v>9394.568</v>
      </c>
      <c r="I2818" s="101" t="n">
        <v>5328.2</v>
      </c>
      <c r="J2818" s="101" t="n">
        <v>4953.87</v>
      </c>
      <c r="K2818" s="101" t="n">
        <v>12635.79</v>
      </c>
      <c r="L2818" s="101" t="n">
        <v>8842.3</v>
      </c>
      <c r="M2818" s="101" t="n">
        <v>-2175.268</v>
      </c>
      <c r="N2818" s="101" t="n">
        <v>-5078.5</v>
      </c>
      <c r="O2818" s="101" t="n">
        <v>8137.85</v>
      </c>
      <c r="P2818" s="101" t="n">
        <v>-3112.25</v>
      </c>
      <c r="Q2818" s="101" t="n">
        <v>-9520.87</v>
      </c>
      <c r="R2818" s="101"/>
      <c r="S2818" s="101"/>
      <c r="T2818" s="101"/>
      <c r="U2818" s="101"/>
      <c r="V2818" s="101"/>
      <c r="W2818" s="101"/>
      <c r="X2818" s="101"/>
      <c r="Y2818" s="101"/>
      <c r="Z2818" s="101"/>
      <c r="AA2818" s="101"/>
    </row>
    <row r="2819" customFormat="false" ht="15.75" hidden="false" customHeight="true" outlineLevel="0" collapsed="false">
      <c r="A2819" s="101"/>
      <c r="B2819" s="101" t="n">
        <v>41</v>
      </c>
      <c r="C2819" s="101" t="n">
        <v>130</v>
      </c>
      <c r="D2819" s="101" t="n">
        <v>89</v>
      </c>
      <c r="E2819" s="101" t="n">
        <v>219</v>
      </c>
      <c r="F2819" s="101" t="s">
        <v>310</v>
      </c>
      <c r="G2819" s="101" t="str">
        <f aca="false">E2819&amp;""&amp;F2819</f>
        <v>219Ac</v>
      </c>
      <c r="H2819" s="101" t="n">
        <v>11569.836</v>
      </c>
      <c r="I2819" s="101" t="n">
        <v>7345.6</v>
      </c>
      <c r="J2819" s="101" t="n">
        <v>2370.59</v>
      </c>
      <c r="K2819" s="101" t="n">
        <v>13276.56</v>
      </c>
      <c r="L2819" s="101" t="n">
        <v>7323.05</v>
      </c>
      <c r="M2819" s="101" t="n">
        <v>-2903.235</v>
      </c>
      <c r="N2819" s="101" t="n">
        <v>-6970.65</v>
      </c>
      <c r="O2819" s="101" t="n">
        <v>8826.5</v>
      </c>
      <c r="P2819" s="101" t="n">
        <v>-2778.6</v>
      </c>
      <c r="Q2819" s="101" t="n">
        <v>-8868.3</v>
      </c>
      <c r="R2819" s="101"/>
      <c r="S2819" s="101"/>
      <c r="T2819" s="101"/>
      <c r="U2819" s="101"/>
      <c r="V2819" s="101"/>
      <c r="W2819" s="101"/>
      <c r="X2819" s="101"/>
      <c r="Y2819" s="101"/>
      <c r="Z2819" s="101"/>
      <c r="AA2819" s="101"/>
    </row>
    <row r="2820" customFormat="false" ht="15.75" hidden="false" customHeight="true" outlineLevel="0" collapsed="false">
      <c r="A2820" s="101"/>
      <c r="B2820" s="101" t="n">
        <v>39</v>
      </c>
      <c r="C2820" s="101" t="n">
        <v>129</v>
      </c>
      <c r="D2820" s="101" t="n">
        <v>90</v>
      </c>
      <c r="E2820" s="101" t="n">
        <v>219</v>
      </c>
      <c r="F2820" s="101" t="s">
        <v>311</v>
      </c>
      <c r="G2820" s="101" t="str">
        <f aca="false">E2820&amp;""&amp;F2820</f>
        <v>219Th</v>
      </c>
      <c r="H2820" s="101" t="n">
        <v>14473.071</v>
      </c>
      <c r="I2820" s="101" t="n">
        <v>5965.07</v>
      </c>
      <c r="J2820" s="101" t="n">
        <v>3660.02</v>
      </c>
      <c r="K2820" s="101" t="n">
        <v>13887.69</v>
      </c>
      <c r="L2820" s="101" t="n">
        <v>5992.59</v>
      </c>
      <c r="M2820" s="101" t="n">
        <v>-4067.413</v>
      </c>
      <c r="N2820" s="101" t="n">
        <v>-8813.47</v>
      </c>
      <c r="O2820" s="101" t="n">
        <v>9514.1</v>
      </c>
      <c r="P2820" s="101" t="n">
        <v>532.65</v>
      </c>
      <c r="Q2820" s="101" t="n">
        <v>-12282.69</v>
      </c>
      <c r="R2820" s="101"/>
      <c r="S2820" s="101"/>
      <c r="T2820" s="101"/>
      <c r="U2820" s="101"/>
      <c r="V2820" s="101"/>
      <c r="W2820" s="101"/>
      <c r="X2820" s="101"/>
      <c r="Y2820" s="101"/>
      <c r="Z2820" s="101"/>
      <c r="AA2820" s="101"/>
    </row>
    <row r="2821" customFormat="false" ht="15.75" hidden="false" customHeight="true" outlineLevel="0" collapsed="false">
      <c r="A2821" s="101"/>
      <c r="B2821" s="101" t="n">
        <v>37</v>
      </c>
      <c r="C2821" s="101" t="n">
        <v>128</v>
      </c>
      <c r="D2821" s="101" t="n">
        <v>91</v>
      </c>
      <c r="E2821" s="101" t="n">
        <v>219</v>
      </c>
      <c r="F2821" s="101" t="s">
        <v>312</v>
      </c>
      <c r="G2821" s="101" t="str">
        <f aca="false">E2821&amp;""&amp;F2821</f>
        <v>219Pa</v>
      </c>
      <c r="H2821" s="101" t="n">
        <v>18540.484</v>
      </c>
      <c r="I2821" s="101" t="n">
        <v>8215.28</v>
      </c>
      <c r="J2821" s="101" t="n">
        <v>1115.31</v>
      </c>
      <c r="K2821" s="101" t="n">
        <v>14672.12</v>
      </c>
      <c r="L2821" s="101" t="n">
        <v>4741.22</v>
      </c>
      <c r="M2821" s="101" t="n">
        <v>-4746.056</v>
      </c>
      <c r="N2821" s="101" t="n">
        <v>-10736.01</v>
      </c>
      <c r="O2821" s="101" t="n">
        <v>10084.6</v>
      </c>
      <c r="P2821" s="101" t="n">
        <v>407.39</v>
      </c>
      <c r="Q2821" s="101" t="n">
        <v>-11442.81</v>
      </c>
      <c r="R2821" s="101"/>
      <c r="S2821" s="101"/>
      <c r="T2821" s="101"/>
      <c r="U2821" s="101"/>
      <c r="V2821" s="101"/>
      <c r="W2821" s="101"/>
      <c r="X2821" s="101"/>
      <c r="Y2821" s="101"/>
      <c r="Z2821" s="101"/>
      <c r="AA2821" s="101"/>
    </row>
    <row r="2822" customFormat="false" ht="15.75" hidden="false" customHeight="true" outlineLevel="0" collapsed="false">
      <c r="A2822" s="101"/>
      <c r="B2822" s="101" t="n">
        <v>35</v>
      </c>
      <c r="C2822" s="101" t="n">
        <v>127</v>
      </c>
      <c r="D2822" s="101" t="n">
        <v>92</v>
      </c>
      <c r="E2822" s="101" t="n">
        <v>219</v>
      </c>
      <c r="F2822" s="101" t="s">
        <v>313</v>
      </c>
      <c r="G2822" s="101" t="str">
        <f aca="false">E2822&amp;""&amp;F2822</f>
        <v>219U</v>
      </c>
      <c r="H2822" s="101" t="n">
        <v>23286.54</v>
      </c>
      <c r="I2822" s="101" t="n">
        <v>6696.75</v>
      </c>
      <c r="J2822" s="101" t="n">
        <v>2686.88</v>
      </c>
      <c r="K2822" s="101" t="n">
        <v>15828.01</v>
      </c>
      <c r="L2822" s="101" t="n">
        <v>3509.53</v>
      </c>
      <c r="M2822" s="101" t="n">
        <v>-5990.01</v>
      </c>
      <c r="N2822" s="101"/>
      <c r="O2822" s="101" t="n">
        <v>9940.07</v>
      </c>
      <c r="P2822" s="101" t="n">
        <v>3630.75</v>
      </c>
      <c r="Q2822" s="101"/>
      <c r="R2822" s="101"/>
      <c r="S2822" s="101"/>
      <c r="T2822" s="101"/>
      <c r="U2822" s="101"/>
      <c r="V2822" s="101"/>
      <c r="W2822" s="101"/>
      <c r="X2822" s="101"/>
      <c r="Y2822" s="101"/>
      <c r="Z2822" s="101"/>
      <c r="AA2822" s="101"/>
    </row>
    <row r="2823" customFormat="false" ht="15.75" hidden="false" customHeight="true" outlineLevel="0" collapsed="false">
      <c r="A2823" s="101"/>
      <c r="B2823" s="101" t="n">
        <v>33</v>
      </c>
      <c r="C2823" s="101" t="n">
        <v>126</v>
      </c>
      <c r="D2823" s="101" t="n">
        <v>93</v>
      </c>
      <c r="E2823" s="101" t="n">
        <v>219</v>
      </c>
      <c r="F2823" s="101" t="s">
        <v>314</v>
      </c>
      <c r="G2823" s="101" t="str">
        <f aca="false">E2823&amp;""&amp;F2823</f>
        <v>219Np</v>
      </c>
      <c r="H2823" s="101" t="n">
        <v>29277.01</v>
      </c>
      <c r="I2823" s="101"/>
      <c r="J2823" s="101" t="n">
        <v>-76.01</v>
      </c>
      <c r="K2823" s="101"/>
      <c r="L2823" s="101" t="n">
        <v>2371.01</v>
      </c>
      <c r="M2823" s="101"/>
      <c r="N2823" s="101"/>
      <c r="O2823" s="101" t="n">
        <v>8983.01</v>
      </c>
      <c r="P2823" s="101" t="n">
        <v>3303.01</v>
      </c>
      <c r="Q2823" s="101"/>
      <c r="R2823" s="101"/>
      <c r="S2823" s="101"/>
      <c r="T2823" s="101"/>
      <c r="U2823" s="101"/>
      <c r="V2823" s="101"/>
      <c r="W2823" s="101"/>
      <c r="X2823" s="101"/>
      <c r="Y2823" s="101"/>
      <c r="Z2823" s="101"/>
      <c r="AA2823" s="101"/>
    </row>
    <row r="2824" customFormat="false" ht="15.75" hidden="false" customHeight="true" outlineLevel="0" collapsed="false">
      <c r="A2824" s="101"/>
      <c r="B2824" s="101" t="n">
        <v>56</v>
      </c>
      <c r="C2824" s="101" t="n">
        <v>138</v>
      </c>
      <c r="D2824" s="101" t="n">
        <v>82</v>
      </c>
      <c r="E2824" s="101" t="n">
        <v>220</v>
      </c>
      <c r="F2824" s="101" t="s">
        <v>303</v>
      </c>
      <c r="G2824" s="101" t="str">
        <f aca="false">E2824&amp;""&amp;F2824</f>
        <v>220Pb</v>
      </c>
      <c r="H2824" s="101" t="n">
        <v>23669.01</v>
      </c>
      <c r="I2824" s="101" t="n">
        <v>4681.01</v>
      </c>
      <c r="J2824" s="101"/>
      <c r="K2824" s="101" t="n">
        <v>7927.01</v>
      </c>
      <c r="L2824" s="101"/>
      <c r="M2824" s="101" t="n">
        <v>2850.01</v>
      </c>
      <c r="N2824" s="101" t="n">
        <v>8406.01</v>
      </c>
      <c r="O2824" s="101" t="n">
        <v>1385.01</v>
      </c>
      <c r="P2824" s="101"/>
      <c r="Q2824" s="101" t="n">
        <v>-685.01</v>
      </c>
      <c r="R2824" s="101"/>
      <c r="S2824" s="101"/>
      <c r="T2824" s="101"/>
      <c r="U2824" s="101"/>
      <c r="V2824" s="101"/>
      <c r="W2824" s="101"/>
      <c r="X2824" s="101"/>
      <c r="Y2824" s="101"/>
      <c r="Z2824" s="101"/>
      <c r="AA2824" s="101"/>
    </row>
    <row r="2825" customFormat="false" ht="15.75" hidden="false" customHeight="true" outlineLevel="0" collapsed="false">
      <c r="A2825" s="101"/>
      <c r="B2825" s="101" t="n">
        <v>54</v>
      </c>
      <c r="C2825" s="101" t="n">
        <v>137</v>
      </c>
      <c r="D2825" s="101" t="n">
        <v>83</v>
      </c>
      <c r="E2825" s="101" t="n">
        <v>220</v>
      </c>
      <c r="F2825" s="101" t="s">
        <v>304</v>
      </c>
      <c r="G2825" s="101" t="str">
        <f aca="false">E2825&amp;""&amp;F2825</f>
        <v>220Bi</v>
      </c>
      <c r="H2825" s="101" t="n">
        <v>20819.01</v>
      </c>
      <c r="I2825" s="101" t="n">
        <v>3535.01</v>
      </c>
      <c r="J2825" s="101" t="n">
        <v>6749.01</v>
      </c>
      <c r="K2825" s="101" t="n">
        <v>8540.01</v>
      </c>
      <c r="L2825" s="101" t="n">
        <v>16851.01</v>
      </c>
      <c r="M2825" s="101" t="n">
        <v>5555.01</v>
      </c>
      <c r="N2825" s="101" t="n">
        <v>6443.01</v>
      </c>
      <c r="O2825" s="101" t="n">
        <v>3676.01</v>
      </c>
      <c r="P2825" s="101"/>
      <c r="Q2825" s="101" t="n">
        <v>66.01</v>
      </c>
      <c r="R2825" s="101"/>
      <c r="S2825" s="101"/>
      <c r="T2825" s="101"/>
      <c r="U2825" s="101"/>
      <c r="V2825" s="101"/>
      <c r="W2825" s="101"/>
      <c r="X2825" s="101"/>
      <c r="Y2825" s="101"/>
      <c r="Z2825" s="101"/>
      <c r="AA2825" s="101"/>
    </row>
    <row r="2826" customFormat="false" ht="15.75" hidden="false" customHeight="true" outlineLevel="0" collapsed="false">
      <c r="A2826" s="101"/>
      <c r="B2826" s="101" t="n">
        <v>52</v>
      </c>
      <c r="C2826" s="101" t="n">
        <v>136</v>
      </c>
      <c r="D2826" s="101" t="n">
        <v>84</v>
      </c>
      <c r="E2826" s="101" t="n">
        <v>220</v>
      </c>
      <c r="F2826" s="101" t="s">
        <v>305</v>
      </c>
      <c r="G2826" s="101" t="str">
        <f aca="false">E2826&amp;""&amp;F2826</f>
        <v>220Po</v>
      </c>
      <c r="H2826" s="101" t="n">
        <v>15263.461</v>
      </c>
      <c r="I2826" s="101" t="n">
        <v>5489.22</v>
      </c>
      <c r="J2826" s="101" t="n">
        <v>8308.01</v>
      </c>
      <c r="K2826" s="101" t="n">
        <v>9237.98</v>
      </c>
      <c r="L2826" s="101" t="n">
        <v>14768.01</v>
      </c>
      <c r="M2826" s="101" t="n">
        <v>887.714</v>
      </c>
      <c r="N2826" s="101" t="n">
        <v>4649.9</v>
      </c>
      <c r="O2826" s="101" t="n">
        <v>5359.01</v>
      </c>
      <c r="P2826" s="101" t="n">
        <v>-12304.01</v>
      </c>
      <c r="Q2826" s="101" t="n">
        <v>-3205.05</v>
      </c>
      <c r="R2826" s="101"/>
      <c r="S2826" s="101"/>
      <c r="T2826" s="101"/>
      <c r="U2826" s="101"/>
      <c r="V2826" s="101"/>
      <c r="W2826" s="101"/>
      <c r="X2826" s="101"/>
      <c r="Y2826" s="101"/>
      <c r="Z2826" s="101"/>
      <c r="AA2826" s="101"/>
    </row>
    <row r="2827" customFormat="false" ht="15.75" hidden="false" customHeight="true" outlineLevel="0" collapsed="false">
      <c r="A2827" s="101"/>
      <c r="B2827" s="101" t="n">
        <v>50</v>
      </c>
      <c r="C2827" s="101" t="n">
        <v>135</v>
      </c>
      <c r="D2827" s="101" t="n">
        <v>85</v>
      </c>
      <c r="E2827" s="101" t="n">
        <v>220</v>
      </c>
      <c r="F2827" s="101" t="s">
        <v>306</v>
      </c>
      <c r="G2827" s="101" t="str">
        <f aca="false">E2827&amp;""&amp;F2827</f>
        <v>220At</v>
      </c>
      <c r="H2827" s="101" t="n">
        <v>14375.747</v>
      </c>
      <c r="I2827" s="101" t="n">
        <v>4092.76</v>
      </c>
      <c r="J2827" s="101" t="n">
        <v>5594.58</v>
      </c>
      <c r="K2827" s="101" t="n">
        <v>9865.97</v>
      </c>
      <c r="L2827" s="101" t="n">
        <v>13418.23</v>
      </c>
      <c r="M2827" s="101" t="n">
        <v>3762.183</v>
      </c>
      <c r="N2827" s="101" t="n">
        <v>2892.57</v>
      </c>
      <c r="O2827" s="101" t="n">
        <v>6076.84</v>
      </c>
      <c r="P2827" s="101" t="n">
        <v>-9196.01</v>
      </c>
      <c r="Q2827" s="101" t="n">
        <v>-2526.47</v>
      </c>
      <c r="R2827" s="101"/>
      <c r="S2827" s="101"/>
      <c r="T2827" s="101"/>
      <c r="U2827" s="101"/>
      <c r="V2827" s="101"/>
      <c r="W2827" s="101"/>
      <c r="X2827" s="101"/>
      <c r="Y2827" s="101"/>
      <c r="Z2827" s="101"/>
      <c r="AA2827" s="101"/>
    </row>
    <row r="2828" customFormat="false" ht="15.75" hidden="false" customHeight="true" outlineLevel="0" collapsed="false">
      <c r="A2828" s="101"/>
      <c r="B2828" s="101" t="n">
        <v>48</v>
      </c>
      <c r="C2828" s="101" t="n">
        <v>134</v>
      </c>
      <c r="D2828" s="101" t="n">
        <v>86</v>
      </c>
      <c r="E2828" s="101" t="n">
        <v>220</v>
      </c>
      <c r="F2828" s="101" t="s">
        <v>307</v>
      </c>
      <c r="G2828" s="101" t="str">
        <f aca="false">E2828&amp;""&amp;F2828</f>
        <v>220Rn</v>
      </c>
      <c r="H2828" s="101" t="n">
        <v>10613.564</v>
      </c>
      <c r="I2828" s="101" t="n">
        <v>6288.65</v>
      </c>
      <c r="J2828" s="101" t="n">
        <v>7072.6</v>
      </c>
      <c r="K2828" s="101" t="n">
        <v>10746.91</v>
      </c>
      <c r="L2828" s="101" t="n">
        <v>12323.18</v>
      </c>
      <c r="M2828" s="101" t="n">
        <v>-869.617</v>
      </c>
      <c r="N2828" s="101" t="n">
        <v>343.03</v>
      </c>
      <c r="O2828" s="101" t="n">
        <v>6404.66</v>
      </c>
      <c r="P2828" s="101" t="n">
        <v>-9356.77</v>
      </c>
      <c r="Q2828" s="101" t="n">
        <v>-6076.33</v>
      </c>
      <c r="R2828" s="101"/>
      <c r="S2828" s="101"/>
      <c r="T2828" s="101"/>
      <c r="U2828" s="101"/>
      <c r="V2828" s="101"/>
      <c r="W2828" s="101"/>
      <c r="X2828" s="101"/>
      <c r="Y2828" s="101"/>
      <c r="Z2828" s="101"/>
      <c r="AA2828" s="101"/>
    </row>
    <row r="2829" customFormat="false" ht="15.75" hidden="false" customHeight="true" outlineLevel="0" collapsed="false">
      <c r="A2829" s="101"/>
      <c r="B2829" s="101" t="n">
        <v>46</v>
      </c>
      <c r="C2829" s="101" t="n">
        <v>133</v>
      </c>
      <c r="D2829" s="101" t="n">
        <v>87</v>
      </c>
      <c r="E2829" s="101" t="n">
        <v>220</v>
      </c>
      <c r="F2829" s="101" t="s">
        <v>308</v>
      </c>
      <c r="G2829" s="101" t="str">
        <f aca="false">E2829&amp;""&amp;F2829</f>
        <v>220Fr</v>
      </c>
      <c r="H2829" s="101" t="n">
        <v>11483.181</v>
      </c>
      <c r="I2829" s="101" t="n">
        <v>5206.72</v>
      </c>
      <c r="J2829" s="101" t="n">
        <v>4636.69</v>
      </c>
      <c r="K2829" s="101" t="n">
        <v>11718.92</v>
      </c>
      <c r="L2829" s="101" t="n">
        <v>11193.84</v>
      </c>
      <c r="M2829" s="101" t="n">
        <v>1212.647</v>
      </c>
      <c r="N2829" s="101" t="n">
        <v>-2260.88</v>
      </c>
      <c r="O2829" s="101" t="n">
        <v>6800.74</v>
      </c>
      <c r="P2829" s="101" t="n">
        <v>-6202.98</v>
      </c>
      <c r="Q2829" s="101" t="n">
        <v>-5982.7</v>
      </c>
      <c r="R2829" s="101"/>
      <c r="S2829" s="101"/>
      <c r="T2829" s="101"/>
      <c r="U2829" s="101"/>
      <c r="V2829" s="101"/>
      <c r="W2829" s="101"/>
      <c r="X2829" s="101"/>
      <c r="Y2829" s="101"/>
      <c r="Z2829" s="101"/>
      <c r="AA2829" s="101"/>
    </row>
    <row r="2830" customFormat="false" ht="15.75" hidden="false" customHeight="true" outlineLevel="0" collapsed="false">
      <c r="A2830" s="101"/>
      <c r="B2830" s="101" t="n">
        <v>44</v>
      </c>
      <c r="C2830" s="101" t="n">
        <v>132</v>
      </c>
      <c r="D2830" s="101" t="n">
        <v>88</v>
      </c>
      <c r="E2830" s="101" t="n">
        <v>220</v>
      </c>
      <c r="F2830" s="101" t="s">
        <v>309</v>
      </c>
      <c r="G2830" s="101" t="str">
        <f aca="false">E2830&amp;""&amp;F2830</f>
        <v>220Ra</v>
      </c>
      <c r="H2830" s="101" t="n">
        <v>10270.534</v>
      </c>
      <c r="I2830" s="101" t="n">
        <v>7195.35</v>
      </c>
      <c r="J2830" s="101" t="n">
        <v>5637.02</v>
      </c>
      <c r="K2830" s="101" t="n">
        <v>12523.56</v>
      </c>
      <c r="L2830" s="101" t="n">
        <v>9525.25</v>
      </c>
      <c r="M2830" s="101" t="n">
        <v>-3473.524</v>
      </c>
      <c r="N2830" s="101" t="n">
        <v>-4398.77</v>
      </c>
      <c r="O2830" s="101" t="n">
        <v>7592.38</v>
      </c>
      <c r="P2830" s="101" t="n">
        <v>-5849.34</v>
      </c>
      <c r="Q2830" s="101" t="n">
        <v>-9370.62</v>
      </c>
      <c r="R2830" s="101"/>
      <c r="S2830" s="101"/>
      <c r="T2830" s="101"/>
      <c r="U2830" s="101"/>
      <c r="V2830" s="101"/>
      <c r="W2830" s="101"/>
      <c r="X2830" s="101"/>
      <c r="Y2830" s="101"/>
      <c r="Z2830" s="101"/>
      <c r="AA2830" s="101"/>
    </row>
    <row r="2831" customFormat="false" ht="15.75" hidden="false" customHeight="true" outlineLevel="0" collapsed="false">
      <c r="A2831" s="101"/>
      <c r="B2831" s="101" t="n">
        <v>42</v>
      </c>
      <c r="C2831" s="101" t="n">
        <v>131</v>
      </c>
      <c r="D2831" s="101" t="n">
        <v>89</v>
      </c>
      <c r="E2831" s="101" t="n">
        <v>220</v>
      </c>
      <c r="F2831" s="101" t="s">
        <v>310</v>
      </c>
      <c r="G2831" s="101" t="str">
        <f aca="false">E2831&amp;""&amp;F2831</f>
        <v>220Ac</v>
      </c>
      <c r="H2831" s="101" t="n">
        <v>13744.058</v>
      </c>
      <c r="I2831" s="101" t="n">
        <v>5897.09</v>
      </c>
      <c r="J2831" s="101" t="n">
        <v>2939.48</v>
      </c>
      <c r="K2831" s="101" t="n">
        <v>13242.69</v>
      </c>
      <c r="L2831" s="101" t="n">
        <v>7893.35</v>
      </c>
      <c r="M2831" s="101" t="n">
        <v>-925.248</v>
      </c>
      <c r="N2831" s="101" t="n">
        <v>-6474.01</v>
      </c>
      <c r="O2831" s="101" t="n">
        <v>8347.8</v>
      </c>
      <c r="P2831" s="101" t="n">
        <v>-2163.49</v>
      </c>
      <c r="Q2831" s="101" t="n">
        <v>-8800.33</v>
      </c>
      <c r="R2831" s="101"/>
      <c r="S2831" s="101"/>
      <c r="T2831" s="101"/>
      <c r="U2831" s="101"/>
      <c r="V2831" s="101"/>
      <c r="W2831" s="101"/>
      <c r="X2831" s="101"/>
      <c r="Y2831" s="101"/>
      <c r="Z2831" s="101"/>
      <c r="AA2831" s="101"/>
    </row>
    <row r="2832" customFormat="false" ht="15.75" hidden="false" customHeight="true" outlineLevel="0" collapsed="false">
      <c r="A2832" s="101"/>
      <c r="B2832" s="101" t="n">
        <v>40</v>
      </c>
      <c r="C2832" s="101" t="n">
        <v>130</v>
      </c>
      <c r="D2832" s="101" t="n">
        <v>90</v>
      </c>
      <c r="E2832" s="101" t="n">
        <v>220</v>
      </c>
      <c r="F2832" s="101" t="s">
        <v>311</v>
      </c>
      <c r="G2832" s="101" t="str">
        <f aca="false">E2832&amp;""&amp;F2832</f>
        <v>220Th</v>
      </c>
      <c r="H2832" s="101" t="n">
        <v>14669.306</v>
      </c>
      <c r="I2832" s="101" t="n">
        <v>7875.08</v>
      </c>
      <c r="J2832" s="101" t="n">
        <v>4189.5</v>
      </c>
      <c r="K2832" s="101" t="n">
        <v>13840.15</v>
      </c>
      <c r="L2832" s="101" t="n">
        <v>6560.09</v>
      </c>
      <c r="M2832" s="101" t="n">
        <v>-5549.01</v>
      </c>
      <c r="N2832" s="101" t="n">
        <v>-8264.01</v>
      </c>
      <c r="O2832" s="101" t="n">
        <v>8953.03</v>
      </c>
      <c r="P2832" s="101" t="n">
        <v>-2014.23</v>
      </c>
      <c r="Q2832" s="101" t="n">
        <v>-11942.5</v>
      </c>
      <c r="R2832" s="101"/>
      <c r="S2832" s="101"/>
      <c r="T2832" s="101"/>
      <c r="U2832" s="101"/>
      <c r="V2832" s="101"/>
      <c r="W2832" s="101"/>
      <c r="X2832" s="101"/>
      <c r="Y2832" s="101"/>
      <c r="Z2832" s="101"/>
      <c r="AA2832" s="101"/>
    </row>
    <row r="2833" customFormat="false" ht="15.75" hidden="false" customHeight="true" outlineLevel="0" collapsed="false">
      <c r="A2833" s="101"/>
      <c r="B2833" s="101" t="n">
        <v>38</v>
      </c>
      <c r="C2833" s="101" t="n">
        <v>129</v>
      </c>
      <c r="D2833" s="101" t="n">
        <v>91</v>
      </c>
      <c r="E2833" s="101" t="n">
        <v>220</v>
      </c>
      <c r="F2833" s="101" t="s">
        <v>312</v>
      </c>
      <c r="G2833" s="101" t="str">
        <f aca="false">E2833&amp;""&amp;F2833</f>
        <v>220Pa</v>
      </c>
      <c r="H2833" s="101" t="n">
        <v>20218.01</v>
      </c>
      <c r="I2833" s="101" t="n">
        <v>6393.01</v>
      </c>
      <c r="J2833" s="101" t="n">
        <v>1544.01</v>
      </c>
      <c r="K2833" s="101" t="n">
        <v>14609.01</v>
      </c>
      <c r="L2833" s="101" t="n">
        <v>5204.01</v>
      </c>
      <c r="M2833" s="101" t="n">
        <v>-2715.01</v>
      </c>
      <c r="N2833" s="101" t="n">
        <v>-10092.01</v>
      </c>
      <c r="O2833" s="101" t="n">
        <v>9649.01</v>
      </c>
      <c r="P2833" s="101" t="n">
        <v>1360.01</v>
      </c>
      <c r="Q2833" s="101" t="n">
        <v>-11139.01</v>
      </c>
      <c r="R2833" s="101"/>
      <c r="S2833" s="101"/>
      <c r="T2833" s="101"/>
      <c r="U2833" s="101"/>
      <c r="V2833" s="101"/>
      <c r="W2833" s="101"/>
      <c r="X2833" s="101"/>
      <c r="Y2833" s="101"/>
      <c r="Z2833" s="101"/>
      <c r="AA2833" s="101"/>
    </row>
    <row r="2834" customFormat="false" ht="15.75" hidden="false" customHeight="true" outlineLevel="0" collapsed="false">
      <c r="A2834" s="101"/>
      <c r="B2834" s="101" t="n">
        <v>36</v>
      </c>
      <c r="C2834" s="101" t="n">
        <v>128</v>
      </c>
      <c r="D2834" s="101" t="n">
        <v>92</v>
      </c>
      <c r="E2834" s="101" t="n">
        <v>220</v>
      </c>
      <c r="F2834" s="101" t="s">
        <v>313</v>
      </c>
      <c r="G2834" s="101" t="str">
        <f aca="false">E2834&amp;""&amp;F2834</f>
        <v>220U</v>
      </c>
      <c r="H2834" s="101" t="n">
        <v>22934.01</v>
      </c>
      <c r="I2834" s="101" t="n">
        <v>8424.01</v>
      </c>
      <c r="J2834" s="101" t="n">
        <v>2896.01</v>
      </c>
      <c r="K2834" s="101" t="n">
        <v>15121.01</v>
      </c>
      <c r="L2834" s="101" t="n">
        <v>4011.01</v>
      </c>
      <c r="M2834" s="101" t="n">
        <v>-7377.01</v>
      </c>
      <c r="N2834" s="101"/>
      <c r="O2834" s="101" t="n">
        <v>10210.01</v>
      </c>
      <c r="P2834" s="101" t="n">
        <v>1171.01</v>
      </c>
      <c r="Q2834" s="101" t="n">
        <v>-14415.01</v>
      </c>
      <c r="R2834" s="101"/>
      <c r="S2834" s="101"/>
      <c r="T2834" s="101"/>
      <c r="U2834" s="101"/>
      <c r="V2834" s="101"/>
      <c r="W2834" s="101"/>
      <c r="X2834" s="101"/>
      <c r="Y2834" s="101"/>
      <c r="Z2834" s="101"/>
      <c r="AA2834" s="101"/>
    </row>
    <row r="2835" customFormat="false" ht="15.75" hidden="false" customHeight="true" outlineLevel="0" collapsed="false">
      <c r="A2835" s="101"/>
      <c r="B2835" s="101" t="n">
        <v>34</v>
      </c>
      <c r="C2835" s="101" t="n">
        <v>127</v>
      </c>
      <c r="D2835" s="101" t="n">
        <v>93</v>
      </c>
      <c r="E2835" s="101" t="n">
        <v>220</v>
      </c>
      <c r="F2835" s="101" t="s">
        <v>314</v>
      </c>
      <c r="G2835" s="101" t="str">
        <f aca="false">E2835&amp;""&amp;F2835</f>
        <v>220Np</v>
      </c>
      <c r="H2835" s="101" t="n">
        <v>30311.01</v>
      </c>
      <c r="I2835" s="101" t="n">
        <v>7037.01</v>
      </c>
      <c r="J2835" s="101" t="n">
        <v>265.01</v>
      </c>
      <c r="K2835" s="101"/>
      <c r="L2835" s="101" t="n">
        <v>2952.01</v>
      </c>
      <c r="M2835" s="101"/>
      <c r="N2835" s="101"/>
      <c r="O2835" s="101" t="n">
        <v>10086.01</v>
      </c>
      <c r="P2835" s="101" t="n">
        <v>4481.01</v>
      </c>
      <c r="Q2835" s="101"/>
      <c r="R2835" s="101"/>
      <c r="S2835" s="101"/>
      <c r="T2835" s="101"/>
      <c r="U2835" s="101"/>
      <c r="V2835" s="101"/>
      <c r="W2835" s="101"/>
      <c r="X2835" s="101"/>
      <c r="Y2835" s="101"/>
      <c r="Z2835" s="101"/>
      <c r="AA2835" s="101"/>
    </row>
    <row r="2836" customFormat="false" ht="15.75" hidden="false" customHeight="true" outlineLevel="0" collapsed="false">
      <c r="A2836" s="101"/>
      <c r="B2836" s="101" t="n">
        <v>55</v>
      </c>
      <c r="C2836" s="101" t="n">
        <v>138</v>
      </c>
      <c r="D2836" s="101" t="n">
        <v>83</v>
      </c>
      <c r="E2836" s="101" t="n">
        <v>221</v>
      </c>
      <c r="F2836" s="101" t="s">
        <v>304</v>
      </c>
      <c r="G2836" s="101" t="str">
        <f aca="false">E2836&amp;""&amp;F2836</f>
        <v>221Bi</v>
      </c>
      <c r="H2836" s="101" t="n">
        <v>24098.01</v>
      </c>
      <c r="I2836" s="101" t="n">
        <v>4792.01</v>
      </c>
      <c r="J2836" s="101" t="n">
        <v>6860.01</v>
      </c>
      <c r="K2836" s="101" t="n">
        <v>8327.01</v>
      </c>
      <c r="L2836" s="101"/>
      <c r="M2836" s="101" t="n">
        <v>4324.01</v>
      </c>
      <c r="N2836" s="101" t="n">
        <v>7315.01</v>
      </c>
      <c r="O2836" s="101" t="n">
        <v>3360.01</v>
      </c>
      <c r="P2836" s="101"/>
      <c r="Q2836" s="101" t="n">
        <v>763.01</v>
      </c>
      <c r="R2836" s="101"/>
      <c r="S2836" s="101"/>
      <c r="T2836" s="101"/>
      <c r="U2836" s="101"/>
      <c r="V2836" s="101"/>
      <c r="W2836" s="101"/>
      <c r="X2836" s="101"/>
      <c r="Y2836" s="101"/>
      <c r="Z2836" s="101"/>
      <c r="AA2836" s="101"/>
    </row>
    <row r="2837" customFormat="false" ht="15.75" hidden="false" customHeight="true" outlineLevel="0" collapsed="false">
      <c r="A2837" s="101"/>
      <c r="B2837" s="101" t="n">
        <v>53</v>
      </c>
      <c r="C2837" s="101" t="n">
        <v>137</v>
      </c>
      <c r="D2837" s="101" t="n">
        <v>84</v>
      </c>
      <c r="E2837" s="101" t="n">
        <v>221</v>
      </c>
      <c r="F2837" s="101" t="s">
        <v>305</v>
      </c>
      <c r="G2837" s="101" t="str">
        <f aca="false">E2837&amp;""&amp;F2837</f>
        <v>221Po</v>
      </c>
      <c r="H2837" s="101" t="n">
        <v>19773.755</v>
      </c>
      <c r="I2837" s="101" t="n">
        <v>3561.02</v>
      </c>
      <c r="J2837" s="101" t="n">
        <v>8334.01</v>
      </c>
      <c r="K2837" s="101" t="n">
        <v>9050.24</v>
      </c>
      <c r="L2837" s="101" t="n">
        <v>15083.01</v>
      </c>
      <c r="M2837" s="101" t="n">
        <v>2991.027</v>
      </c>
      <c r="N2837" s="101" t="n">
        <v>5301.06</v>
      </c>
      <c r="O2837" s="101" t="n">
        <v>5109.01</v>
      </c>
      <c r="P2837" s="101" t="n">
        <v>-11184.01</v>
      </c>
      <c r="Q2837" s="101" t="n">
        <v>-2673.31</v>
      </c>
      <c r="R2837" s="101"/>
      <c r="S2837" s="101"/>
      <c r="T2837" s="101"/>
      <c r="U2837" s="101"/>
      <c r="V2837" s="101"/>
      <c r="W2837" s="101"/>
      <c r="X2837" s="101"/>
      <c r="Y2837" s="101"/>
      <c r="Z2837" s="101"/>
      <c r="AA2837" s="101"/>
    </row>
    <row r="2838" customFormat="false" ht="15.75" hidden="false" customHeight="true" outlineLevel="0" collapsed="false">
      <c r="A2838" s="101"/>
      <c r="B2838" s="101" t="n">
        <v>51</v>
      </c>
      <c r="C2838" s="101" t="n">
        <v>136</v>
      </c>
      <c r="D2838" s="101" t="n">
        <v>85</v>
      </c>
      <c r="E2838" s="101" t="n">
        <v>221</v>
      </c>
      <c r="F2838" s="101" t="s">
        <v>306</v>
      </c>
      <c r="G2838" s="101" t="str">
        <f aca="false">E2838&amp;""&amp;F2838</f>
        <v>221At</v>
      </c>
      <c r="H2838" s="101" t="n">
        <v>16782.727</v>
      </c>
      <c r="I2838" s="101" t="n">
        <v>5664.34</v>
      </c>
      <c r="J2838" s="101" t="n">
        <v>5769.7</v>
      </c>
      <c r="K2838" s="101" t="n">
        <v>9757.1</v>
      </c>
      <c r="L2838" s="101" t="n">
        <v>14078.01</v>
      </c>
      <c r="M2838" s="101" t="n">
        <v>2310.034</v>
      </c>
      <c r="N2838" s="101" t="n">
        <v>3504.13</v>
      </c>
      <c r="O2838" s="101" t="n">
        <v>5627.85</v>
      </c>
      <c r="P2838" s="101" t="n">
        <v>-11325.01</v>
      </c>
      <c r="Q2838" s="101" t="n">
        <v>-1902.15</v>
      </c>
      <c r="R2838" s="101"/>
      <c r="S2838" s="101"/>
      <c r="T2838" s="101"/>
      <c r="U2838" s="101"/>
      <c r="V2838" s="101"/>
      <c r="W2838" s="101"/>
      <c r="X2838" s="101"/>
      <c r="Y2838" s="101"/>
      <c r="Z2838" s="101"/>
      <c r="AA2838" s="101"/>
    </row>
    <row r="2839" customFormat="false" ht="15.75" hidden="false" customHeight="true" outlineLevel="0" collapsed="false">
      <c r="A2839" s="101"/>
      <c r="B2839" s="101" t="n">
        <v>49</v>
      </c>
      <c r="C2839" s="101" t="n">
        <v>135</v>
      </c>
      <c r="D2839" s="101" t="n">
        <v>86</v>
      </c>
      <c r="E2839" s="101" t="n">
        <v>221</v>
      </c>
      <c r="F2839" s="101" t="s">
        <v>307</v>
      </c>
      <c r="G2839" s="101" t="str">
        <f aca="false">E2839&amp;""&amp;F2839</f>
        <v>221Rn</v>
      </c>
      <c r="H2839" s="101" t="n">
        <v>14472.693</v>
      </c>
      <c r="I2839" s="101" t="n">
        <v>4212.19</v>
      </c>
      <c r="J2839" s="101" t="n">
        <v>7192.02</v>
      </c>
      <c r="K2839" s="101" t="n">
        <v>10500.84</v>
      </c>
      <c r="L2839" s="101" t="n">
        <v>12786.61</v>
      </c>
      <c r="M2839" s="101" t="n">
        <v>1194.094</v>
      </c>
      <c r="N2839" s="101" t="n">
        <v>1508.46</v>
      </c>
      <c r="O2839" s="101" t="n">
        <v>6162.45</v>
      </c>
      <c r="P2839" s="101" t="n">
        <v>-8079.74</v>
      </c>
      <c r="Q2839" s="101" t="n">
        <v>-5081.81</v>
      </c>
      <c r="R2839" s="101"/>
      <c r="S2839" s="101"/>
      <c r="T2839" s="101"/>
      <c r="U2839" s="101"/>
      <c r="V2839" s="101"/>
      <c r="W2839" s="101"/>
      <c r="X2839" s="101"/>
      <c r="Y2839" s="101"/>
      <c r="Z2839" s="101"/>
      <c r="AA2839" s="101"/>
    </row>
    <row r="2840" customFormat="false" ht="15.75" hidden="false" customHeight="true" outlineLevel="0" collapsed="false">
      <c r="A2840" s="101"/>
      <c r="B2840" s="101" t="n">
        <v>47</v>
      </c>
      <c r="C2840" s="101" t="n">
        <v>134</v>
      </c>
      <c r="D2840" s="101" t="n">
        <v>87</v>
      </c>
      <c r="E2840" s="101" t="n">
        <v>221</v>
      </c>
      <c r="F2840" s="101" t="s">
        <v>308</v>
      </c>
      <c r="G2840" s="101" t="str">
        <f aca="false">E2840&amp;""&amp;F2840</f>
        <v>221Fr</v>
      </c>
      <c r="H2840" s="101" t="n">
        <v>13278.6</v>
      </c>
      <c r="I2840" s="101" t="n">
        <v>6275.9</v>
      </c>
      <c r="J2840" s="101" t="n">
        <v>4623.94</v>
      </c>
      <c r="K2840" s="101" t="n">
        <v>11482.62</v>
      </c>
      <c r="L2840" s="101" t="n">
        <v>11696.54</v>
      </c>
      <c r="M2840" s="101" t="n">
        <v>314.364</v>
      </c>
      <c r="N2840" s="101" t="n">
        <v>-1244.86</v>
      </c>
      <c r="O2840" s="101" t="n">
        <v>6457.76</v>
      </c>
      <c r="P2840" s="101" t="n">
        <v>-8386.12</v>
      </c>
      <c r="Q2840" s="101" t="n">
        <v>-5063.25</v>
      </c>
      <c r="R2840" s="101"/>
      <c r="S2840" s="101"/>
      <c r="T2840" s="101"/>
      <c r="U2840" s="101"/>
      <c r="V2840" s="101"/>
      <c r="W2840" s="101"/>
      <c r="X2840" s="101"/>
      <c r="Y2840" s="101"/>
      <c r="Z2840" s="101"/>
      <c r="AA2840" s="101"/>
    </row>
    <row r="2841" customFormat="false" ht="15.75" hidden="false" customHeight="true" outlineLevel="0" collapsed="false">
      <c r="A2841" s="101"/>
      <c r="B2841" s="101" t="n">
        <v>45</v>
      </c>
      <c r="C2841" s="101" t="n">
        <v>133</v>
      </c>
      <c r="D2841" s="101" t="n">
        <v>88</v>
      </c>
      <c r="E2841" s="101" t="n">
        <v>221</v>
      </c>
      <c r="F2841" s="101" t="s">
        <v>309</v>
      </c>
      <c r="G2841" s="101" t="str">
        <f aca="false">E2841&amp;""&amp;F2841</f>
        <v>221Ra</v>
      </c>
      <c r="H2841" s="101" t="n">
        <v>12964.236</v>
      </c>
      <c r="I2841" s="101" t="n">
        <v>5377.62</v>
      </c>
      <c r="J2841" s="101" t="n">
        <v>5807.92</v>
      </c>
      <c r="K2841" s="101" t="n">
        <v>12572.97</v>
      </c>
      <c r="L2841" s="101" t="n">
        <v>10444.61</v>
      </c>
      <c r="M2841" s="101" t="n">
        <v>-1559.227</v>
      </c>
      <c r="N2841" s="101" t="n">
        <v>-3974.12</v>
      </c>
      <c r="O2841" s="101" t="n">
        <v>6880.39</v>
      </c>
      <c r="P2841" s="101" t="n">
        <v>-4938.3</v>
      </c>
      <c r="Q2841" s="101" t="n">
        <v>-8851.14</v>
      </c>
      <c r="R2841" s="101"/>
      <c r="S2841" s="101"/>
      <c r="T2841" s="101"/>
      <c r="U2841" s="101"/>
      <c r="V2841" s="101"/>
      <c r="W2841" s="101"/>
      <c r="X2841" s="101"/>
      <c r="Y2841" s="101"/>
      <c r="Z2841" s="101"/>
      <c r="AA2841" s="101"/>
    </row>
    <row r="2842" customFormat="false" ht="15.75" hidden="false" customHeight="true" outlineLevel="0" collapsed="false">
      <c r="A2842" s="101"/>
      <c r="B2842" s="101" t="n">
        <v>43</v>
      </c>
      <c r="C2842" s="101" t="n">
        <v>132</v>
      </c>
      <c r="D2842" s="101" t="n">
        <v>89</v>
      </c>
      <c r="E2842" s="101" t="n">
        <v>221</v>
      </c>
      <c r="F2842" s="101" t="s">
        <v>310</v>
      </c>
      <c r="G2842" s="101" t="str">
        <f aca="false">E2842&amp;""&amp;F2842</f>
        <v>221Ac</v>
      </c>
      <c r="H2842" s="101" t="n">
        <v>14523.463</v>
      </c>
      <c r="I2842" s="101" t="n">
        <v>7291.91</v>
      </c>
      <c r="J2842" s="101" t="n">
        <v>3036.04</v>
      </c>
      <c r="K2842" s="101" t="n">
        <v>13189.01</v>
      </c>
      <c r="L2842" s="101" t="n">
        <v>8673.06</v>
      </c>
      <c r="M2842" s="101" t="n">
        <v>-2414.892</v>
      </c>
      <c r="N2842" s="101" t="n">
        <v>-5852.91</v>
      </c>
      <c r="O2842" s="101" t="n">
        <v>7783.6</v>
      </c>
      <c r="P2842" s="101" t="n">
        <v>-4248.69</v>
      </c>
      <c r="Q2842" s="101" t="n">
        <v>-8217.16</v>
      </c>
      <c r="R2842" s="101"/>
      <c r="S2842" s="101"/>
      <c r="T2842" s="101"/>
      <c r="U2842" s="101"/>
      <c r="V2842" s="101"/>
      <c r="W2842" s="101"/>
      <c r="X2842" s="101"/>
      <c r="Y2842" s="101"/>
      <c r="Z2842" s="101"/>
      <c r="AA2842" s="101"/>
    </row>
    <row r="2843" customFormat="false" ht="15.75" hidden="false" customHeight="true" outlineLevel="0" collapsed="false">
      <c r="A2843" s="101"/>
      <c r="B2843" s="101" t="n">
        <v>41</v>
      </c>
      <c r="C2843" s="101" t="n">
        <v>131</v>
      </c>
      <c r="D2843" s="101" t="n">
        <v>90</v>
      </c>
      <c r="E2843" s="101" t="n">
        <v>221</v>
      </c>
      <c r="F2843" s="101" t="s">
        <v>311</v>
      </c>
      <c r="G2843" s="101" t="str">
        <f aca="false">E2843&amp;""&amp;F2843</f>
        <v>221Th</v>
      </c>
      <c r="H2843" s="101" t="n">
        <v>16938.354</v>
      </c>
      <c r="I2843" s="101" t="n">
        <v>5802.27</v>
      </c>
      <c r="J2843" s="101" t="n">
        <v>4094.67</v>
      </c>
      <c r="K2843" s="101" t="n">
        <v>13677.35</v>
      </c>
      <c r="L2843" s="101" t="n">
        <v>7034.15</v>
      </c>
      <c r="M2843" s="101" t="n">
        <v>-3438.023</v>
      </c>
      <c r="N2843" s="101" t="n">
        <v>-7545.01</v>
      </c>
      <c r="O2843" s="101" t="n">
        <v>8625.72</v>
      </c>
      <c r="P2843" s="101" t="n">
        <v>-621.15</v>
      </c>
      <c r="Q2843" s="101" t="n">
        <v>-11351.01</v>
      </c>
      <c r="R2843" s="101"/>
      <c r="S2843" s="101"/>
      <c r="T2843" s="101"/>
      <c r="U2843" s="101"/>
      <c r="V2843" s="101"/>
      <c r="W2843" s="101"/>
      <c r="X2843" s="101"/>
      <c r="Y2843" s="101"/>
      <c r="Z2843" s="101"/>
      <c r="AA2843" s="101"/>
    </row>
    <row r="2844" customFormat="false" ht="15.75" hidden="false" customHeight="true" outlineLevel="0" collapsed="false">
      <c r="A2844" s="101"/>
      <c r="B2844" s="101" t="n">
        <v>39</v>
      </c>
      <c r="C2844" s="101" t="n">
        <v>130</v>
      </c>
      <c r="D2844" s="101" t="n">
        <v>91</v>
      </c>
      <c r="E2844" s="101" t="n">
        <v>221</v>
      </c>
      <c r="F2844" s="101" t="s">
        <v>312</v>
      </c>
      <c r="G2844" s="101" t="str">
        <f aca="false">E2844&amp;""&amp;F2844</f>
        <v>221Pa</v>
      </c>
      <c r="H2844" s="101" t="n">
        <v>20376.377</v>
      </c>
      <c r="I2844" s="101" t="n">
        <v>7913.01</v>
      </c>
      <c r="J2844" s="101" t="n">
        <v>1581.9</v>
      </c>
      <c r="K2844" s="101" t="n">
        <v>14306.74</v>
      </c>
      <c r="L2844" s="101" t="n">
        <v>5771.4</v>
      </c>
      <c r="M2844" s="101" t="n">
        <v>-4107.01</v>
      </c>
      <c r="N2844" s="101" t="n">
        <v>-9469.01</v>
      </c>
      <c r="O2844" s="101" t="n">
        <v>9247.7</v>
      </c>
      <c r="P2844" s="101" t="n">
        <v>-656.65</v>
      </c>
      <c r="Q2844" s="101" t="n">
        <v>-10628.01</v>
      </c>
      <c r="R2844" s="101"/>
      <c r="S2844" s="101"/>
      <c r="T2844" s="101"/>
      <c r="U2844" s="101"/>
      <c r="V2844" s="101"/>
      <c r="W2844" s="101"/>
      <c r="X2844" s="101"/>
      <c r="Y2844" s="101"/>
      <c r="Z2844" s="101"/>
      <c r="AA2844" s="101"/>
    </row>
    <row r="2845" customFormat="false" ht="15.75" hidden="false" customHeight="true" outlineLevel="0" collapsed="false">
      <c r="A2845" s="101"/>
      <c r="B2845" s="101" t="n">
        <v>37</v>
      </c>
      <c r="C2845" s="101" t="n">
        <v>129</v>
      </c>
      <c r="D2845" s="101" t="n">
        <v>92</v>
      </c>
      <c r="E2845" s="101" t="n">
        <v>221</v>
      </c>
      <c r="F2845" s="101" t="s">
        <v>313</v>
      </c>
      <c r="G2845" s="101" t="str">
        <f aca="false">E2845&amp;""&amp;F2845</f>
        <v>221U</v>
      </c>
      <c r="H2845" s="101" t="n">
        <v>24483.01</v>
      </c>
      <c r="I2845" s="101" t="n">
        <v>6522.01</v>
      </c>
      <c r="J2845" s="101" t="n">
        <v>3024.01</v>
      </c>
      <c r="K2845" s="101" t="n">
        <v>14946.01</v>
      </c>
      <c r="L2845" s="101" t="n">
        <v>4568.01</v>
      </c>
      <c r="M2845" s="101" t="n">
        <v>-5362.01</v>
      </c>
      <c r="N2845" s="101"/>
      <c r="O2845" s="101" t="n">
        <v>9840.01</v>
      </c>
      <c r="P2845" s="101" t="n">
        <v>2525.01</v>
      </c>
      <c r="Q2845" s="101" t="n">
        <v>-13899.01</v>
      </c>
      <c r="R2845" s="101"/>
      <c r="S2845" s="101"/>
      <c r="T2845" s="101"/>
      <c r="U2845" s="101"/>
      <c r="V2845" s="101"/>
      <c r="W2845" s="101"/>
      <c r="X2845" s="101"/>
      <c r="Y2845" s="101"/>
      <c r="Z2845" s="101"/>
      <c r="AA2845" s="101"/>
    </row>
    <row r="2846" customFormat="false" ht="15.75" hidden="false" customHeight="true" outlineLevel="0" collapsed="false">
      <c r="A2846" s="101"/>
      <c r="B2846" s="101" t="n">
        <v>35</v>
      </c>
      <c r="C2846" s="101" t="n">
        <v>128</v>
      </c>
      <c r="D2846" s="101" t="n">
        <v>93</v>
      </c>
      <c r="E2846" s="101" t="n">
        <v>221</v>
      </c>
      <c r="F2846" s="101" t="s">
        <v>314</v>
      </c>
      <c r="G2846" s="101" t="str">
        <f aca="false">E2846&amp;""&amp;F2846</f>
        <v>221Np</v>
      </c>
      <c r="H2846" s="101" t="n">
        <v>29845.01</v>
      </c>
      <c r="I2846" s="101" t="n">
        <v>8537.01</v>
      </c>
      <c r="J2846" s="101" t="n">
        <v>377.01</v>
      </c>
      <c r="K2846" s="101" t="n">
        <v>15574.01</v>
      </c>
      <c r="L2846" s="101" t="n">
        <v>3273.01</v>
      </c>
      <c r="M2846" s="101"/>
      <c r="N2846" s="101"/>
      <c r="O2846" s="101" t="n">
        <v>10350.01</v>
      </c>
      <c r="P2846" s="101" t="n">
        <v>2338.01</v>
      </c>
      <c r="Q2846" s="101"/>
      <c r="R2846" s="101"/>
      <c r="S2846" s="101"/>
      <c r="T2846" s="101"/>
      <c r="U2846" s="101"/>
      <c r="V2846" s="101"/>
      <c r="W2846" s="101"/>
      <c r="X2846" s="101"/>
      <c r="Y2846" s="101"/>
      <c r="Z2846" s="101"/>
      <c r="AA2846" s="101"/>
    </row>
    <row r="2847" customFormat="false" ht="15.75" hidden="false" customHeight="true" outlineLevel="0" collapsed="false">
      <c r="A2847" s="101"/>
      <c r="B2847" s="101" t="n">
        <v>56</v>
      </c>
      <c r="C2847" s="101" t="n">
        <v>139</v>
      </c>
      <c r="D2847" s="101" t="n">
        <v>83</v>
      </c>
      <c r="E2847" s="101" t="n">
        <v>222</v>
      </c>
      <c r="F2847" s="101" t="s">
        <v>304</v>
      </c>
      <c r="G2847" s="101" t="str">
        <f aca="false">E2847&amp;""&amp;F2847</f>
        <v>222Bi</v>
      </c>
      <c r="H2847" s="101" t="n">
        <v>28671.01</v>
      </c>
      <c r="I2847" s="101" t="n">
        <v>3498.01</v>
      </c>
      <c r="J2847" s="101"/>
      <c r="K2847" s="101" t="n">
        <v>8290.01</v>
      </c>
      <c r="L2847" s="101"/>
      <c r="M2847" s="101" t="n">
        <v>6185.01</v>
      </c>
      <c r="N2847" s="101" t="n">
        <v>7718.01</v>
      </c>
      <c r="O2847" s="101" t="n">
        <v>3155.01</v>
      </c>
      <c r="P2847" s="101"/>
      <c r="Q2847" s="101" t="n">
        <v>826.01</v>
      </c>
      <c r="R2847" s="101"/>
      <c r="S2847" s="101"/>
      <c r="T2847" s="101"/>
      <c r="U2847" s="101"/>
      <c r="V2847" s="101"/>
      <c r="W2847" s="101"/>
      <c r="X2847" s="101"/>
      <c r="Y2847" s="101"/>
      <c r="Z2847" s="101"/>
      <c r="AA2847" s="101"/>
    </row>
    <row r="2848" customFormat="false" ht="15.75" hidden="false" customHeight="true" outlineLevel="0" collapsed="false">
      <c r="A2848" s="101"/>
      <c r="B2848" s="101" t="n">
        <v>54</v>
      </c>
      <c r="C2848" s="101" t="n">
        <v>138</v>
      </c>
      <c r="D2848" s="101" t="n">
        <v>84</v>
      </c>
      <c r="E2848" s="101" t="n">
        <v>222</v>
      </c>
      <c r="F2848" s="101" t="s">
        <v>305</v>
      </c>
      <c r="G2848" s="101" t="str">
        <f aca="false">E2848&amp;""&amp;F2848</f>
        <v>222Po</v>
      </c>
      <c r="H2848" s="101" t="n">
        <v>22486.265</v>
      </c>
      <c r="I2848" s="101" t="n">
        <v>5358.81</v>
      </c>
      <c r="J2848" s="101" t="n">
        <v>8900.01</v>
      </c>
      <c r="K2848" s="101" t="n">
        <v>8919.83</v>
      </c>
      <c r="L2848" s="101" t="n">
        <v>15761.01</v>
      </c>
      <c r="M2848" s="101" t="n">
        <v>1533.239</v>
      </c>
      <c r="N2848" s="101" t="n">
        <v>6112.23</v>
      </c>
      <c r="O2848" s="101" t="n">
        <v>4608.01</v>
      </c>
      <c r="P2848" s="101"/>
      <c r="Q2848" s="101" t="n">
        <v>-2367.78</v>
      </c>
      <c r="R2848" s="101"/>
      <c r="S2848" s="101"/>
      <c r="T2848" s="101"/>
      <c r="U2848" s="101"/>
      <c r="V2848" s="101"/>
      <c r="W2848" s="101"/>
      <c r="X2848" s="101"/>
      <c r="Y2848" s="101"/>
      <c r="Z2848" s="101"/>
      <c r="AA2848" s="101"/>
    </row>
    <row r="2849" customFormat="false" ht="15.75" hidden="false" customHeight="true" outlineLevel="0" collapsed="false">
      <c r="A2849" s="101"/>
      <c r="B2849" s="101" t="n">
        <v>52</v>
      </c>
      <c r="C2849" s="101" t="n">
        <v>137</v>
      </c>
      <c r="D2849" s="101" t="n">
        <v>85</v>
      </c>
      <c r="E2849" s="101" t="n">
        <v>222</v>
      </c>
      <c r="F2849" s="101" t="s">
        <v>306</v>
      </c>
      <c r="G2849" s="101" t="str">
        <f aca="false">E2849&amp;""&amp;F2849</f>
        <v>222At</v>
      </c>
      <c r="H2849" s="101" t="n">
        <v>20953.026</v>
      </c>
      <c r="I2849" s="101" t="n">
        <v>3901.02</v>
      </c>
      <c r="J2849" s="101" t="n">
        <v>6109.7</v>
      </c>
      <c r="K2849" s="101" t="n">
        <v>9565.36</v>
      </c>
      <c r="L2849" s="101" t="n">
        <v>14444.01</v>
      </c>
      <c r="M2849" s="101" t="n">
        <v>4578.995</v>
      </c>
      <c r="N2849" s="101" t="n">
        <v>4603.26</v>
      </c>
      <c r="O2849" s="101" t="n">
        <v>5312.07</v>
      </c>
      <c r="P2849" s="101" t="n">
        <v>-10434.01</v>
      </c>
      <c r="Q2849" s="101" t="n">
        <v>-1590.98</v>
      </c>
      <c r="R2849" s="101"/>
      <c r="S2849" s="101"/>
      <c r="T2849" s="101"/>
      <c r="U2849" s="101"/>
      <c r="V2849" s="101"/>
      <c r="W2849" s="101"/>
      <c r="X2849" s="101"/>
      <c r="Y2849" s="101"/>
      <c r="Z2849" s="101"/>
      <c r="AA2849" s="101"/>
    </row>
    <row r="2850" customFormat="false" ht="15.75" hidden="false" customHeight="true" outlineLevel="0" collapsed="false">
      <c r="A2850" s="101"/>
      <c r="B2850" s="101" t="n">
        <v>50</v>
      </c>
      <c r="C2850" s="101" t="n">
        <v>136</v>
      </c>
      <c r="D2850" s="101" t="n">
        <v>86</v>
      </c>
      <c r="E2850" s="101" t="n">
        <v>222</v>
      </c>
      <c r="F2850" s="101" t="s">
        <v>307</v>
      </c>
      <c r="G2850" s="101" t="str">
        <f aca="false">E2850&amp;""&amp;F2850</f>
        <v>222Rn</v>
      </c>
      <c r="H2850" s="101" t="n">
        <v>16374.031</v>
      </c>
      <c r="I2850" s="101" t="n">
        <v>6169.98</v>
      </c>
      <c r="J2850" s="101" t="n">
        <v>7697.67</v>
      </c>
      <c r="K2850" s="101" t="n">
        <v>10382.17</v>
      </c>
      <c r="L2850" s="101" t="n">
        <v>13467.37</v>
      </c>
      <c r="M2850" s="101" t="n">
        <v>24.269</v>
      </c>
      <c r="N2850" s="101" t="n">
        <v>2052.45</v>
      </c>
      <c r="O2850" s="101" t="n">
        <v>5590.31</v>
      </c>
      <c r="P2850" s="101" t="n">
        <v>-10688.69</v>
      </c>
      <c r="Q2850" s="101" t="n">
        <v>-4975.89</v>
      </c>
      <c r="R2850" s="101"/>
      <c r="S2850" s="101"/>
      <c r="T2850" s="101"/>
      <c r="U2850" s="101"/>
      <c r="V2850" s="101"/>
      <c r="W2850" s="101"/>
      <c r="X2850" s="101"/>
      <c r="Y2850" s="101"/>
      <c r="Z2850" s="101"/>
      <c r="AA2850" s="101"/>
    </row>
    <row r="2851" customFormat="false" ht="15.75" hidden="false" customHeight="true" outlineLevel="0" collapsed="false">
      <c r="A2851" s="101"/>
      <c r="B2851" s="101" t="n">
        <v>48</v>
      </c>
      <c r="C2851" s="101" t="n">
        <v>135</v>
      </c>
      <c r="D2851" s="101" t="n">
        <v>87</v>
      </c>
      <c r="E2851" s="101" t="n">
        <v>222</v>
      </c>
      <c r="F2851" s="101" t="s">
        <v>308</v>
      </c>
      <c r="G2851" s="101" t="str">
        <f aca="false">E2851&amp;""&amp;F2851</f>
        <v>222Fr</v>
      </c>
      <c r="H2851" s="101" t="n">
        <v>16349.762</v>
      </c>
      <c r="I2851" s="101" t="n">
        <v>5000.15</v>
      </c>
      <c r="J2851" s="101" t="n">
        <v>5411.9</v>
      </c>
      <c r="K2851" s="101" t="n">
        <v>11276.05</v>
      </c>
      <c r="L2851" s="101" t="n">
        <v>12603.93</v>
      </c>
      <c r="M2851" s="101" t="n">
        <v>2028.185</v>
      </c>
      <c r="N2851" s="101" t="n">
        <v>-271.99</v>
      </c>
      <c r="O2851" s="101" t="n">
        <v>5825.76</v>
      </c>
      <c r="P2851" s="101" t="n">
        <v>-7721.94</v>
      </c>
      <c r="Q2851" s="101" t="n">
        <v>-4685.79</v>
      </c>
      <c r="R2851" s="101"/>
      <c r="S2851" s="101"/>
      <c r="T2851" s="101"/>
      <c r="U2851" s="101"/>
      <c r="V2851" s="101"/>
      <c r="W2851" s="101"/>
      <c r="X2851" s="101"/>
      <c r="Y2851" s="101"/>
      <c r="Z2851" s="101"/>
      <c r="AA2851" s="101"/>
    </row>
    <row r="2852" customFormat="false" ht="15.75" hidden="false" customHeight="true" outlineLevel="0" collapsed="false">
      <c r="A2852" s="101"/>
      <c r="B2852" s="101" t="n">
        <v>46</v>
      </c>
      <c r="C2852" s="101" t="n">
        <v>134</v>
      </c>
      <c r="D2852" s="101" t="n">
        <v>88</v>
      </c>
      <c r="E2852" s="101" t="n">
        <v>222</v>
      </c>
      <c r="F2852" s="101" t="s">
        <v>309</v>
      </c>
      <c r="G2852" s="101" t="str">
        <f aca="false">E2852&amp;""&amp;F2852</f>
        <v>222Ra</v>
      </c>
      <c r="H2852" s="101" t="n">
        <v>14321.577</v>
      </c>
      <c r="I2852" s="101" t="n">
        <v>6713.98</v>
      </c>
      <c r="J2852" s="101" t="n">
        <v>6245.99</v>
      </c>
      <c r="K2852" s="101" t="n">
        <v>12091.59</v>
      </c>
      <c r="L2852" s="101" t="n">
        <v>10869.93</v>
      </c>
      <c r="M2852" s="101" t="n">
        <v>-2300.171</v>
      </c>
      <c r="N2852" s="101" t="n">
        <v>-2881.74</v>
      </c>
      <c r="O2852" s="101" t="n">
        <v>6678.82</v>
      </c>
      <c r="P2852" s="101" t="n">
        <v>-7440.09</v>
      </c>
      <c r="Q2852" s="101" t="n">
        <v>-8273.2</v>
      </c>
      <c r="R2852" s="101"/>
      <c r="S2852" s="101"/>
      <c r="T2852" s="101"/>
      <c r="U2852" s="101"/>
      <c r="V2852" s="101"/>
      <c r="W2852" s="101"/>
      <c r="X2852" s="101"/>
      <c r="Y2852" s="101"/>
      <c r="Z2852" s="101"/>
      <c r="AA2852" s="101"/>
    </row>
    <row r="2853" customFormat="false" ht="15.75" hidden="false" customHeight="true" outlineLevel="0" collapsed="false">
      <c r="A2853" s="101"/>
      <c r="B2853" s="101" t="n">
        <v>44</v>
      </c>
      <c r="C2853" s="101" t="n">
        <v>133</v>
      </c>
      <c r="D2853" s="101" t="n">
        <v>89</v>
      </c>
      <c r="E2853" s="101" t="n">
        <v>222</v>
      </c>
      <c r="F2853" s="101" t="s">
        <v>310</v>
      </c>
      <c r="G2853" s="101" t="str">
        <f aca="false">E2853&amp;""&amp;F2853</f>
        <v>222Ac</v>
      </c>
      <c r="H2853" s="101" t="n">
        <v>16621.748</v>
      </c>
      <c r="I2853" s="101" t="n">
        <v>5973.03</v>
      </c>
      <c r="J2853" s="101" t="n">
        <v>3631.46</v>
      </c>
      <c r="K2853" s="101" t="n">
        <v>13264.94</v>
      </c>
      <c r="L2853" s="101" t="n">
        <v>9439.37</v>
      </c>
      <c r="M2853" s="101" t="n">
        <v>-581.568</v>
      </c>
      <c r="N2853" s="101" t="n">
        <v>-5533.01</v>
      </c>
      <c r="O2853" s="101" t="n">
        <v>7137.36</v>
      </c>
      <c r="P2853" s="101" t="n">
        <v>-3945.82</v>
      </c>
      <c r="Q2853" s="101" t="n">
        <v>-8387.92</v>
      </c>
      <c r="R2853" s="101"/>
      <c r="S2853" s="101"/>
      <c r="T2853" s="101"/>
      <c r="U2853" s="101"/>
      <c r="V2853" s="101"/>
      <c r="W2853" s="101"/>
      <c r="X2853" s="101"/>
      <c r="Y2853" s="101"/>
      <c r="Z2853" s="101"/>
      <c r="AA2853" s="101"/>
    </row>
    <row r="2854" customFormat="false" ht="15.75" hidden="false" customHeight="true" outlineLevel="0" collapsed="false">
      <c r="A2854" s="101"/>
      <c r="B2854" s="101" t="n">
        <v>42</v>
      </c>
      <c r="C2854" s="101" t="n">
        <v>132</v>
      </c>
      <c r="D2854" s="101" t="n">
        <v>90</v>
      </c>
      <c r="E2854" s="101" t="n">
        <v>222</v>
      </c>
      <c r="F2854" s="101" t="s">
        <v>311</v>
      </c>
      <c r="G2854" s="101" t="str">
        <f aca="false">E2854&amp;""&amp;F2854</f>
        <v>222Th</v>
      </c>
      <c r="H2854" s="101" t="n">
        <v>17203.317</v>
      </c>
      <c r="I2854" s="101" t="n">
        <v>7806.35</v>
      </c>
      <c r="J2854" s="101" t="n">
        <v>4609.12</v>
      </c>
      <c r="K2854" s="101" t="n">
        <v>13608.62</v>
      </c>
      <c r="L2854" s="101" t="n">
        <v>7645.16</v>
      </c>
      <c r="M2854" s="101" t="n">
        <v>-4952.01</v>
      </c>
      <c r="N2854" s="101" t="n">
        <v>-7018.01</v>
      </c>
      <c r="O2854" s="101" t="n">
        <v>8126.95</v>
      </c>
      <c r="P2854" s="101" t="n">
        <v>-3049.89</v>
      </c>
      <c r="Q2854" s="101" t="n">
        <v>-11244.38</v>
      </c>
      <c r="R2854" s="101"/>
      <c r="S2854" s="101"/>
      <c r="T2854" s="101"/>
      <c r="U2854" s="101"/>
      <c r="V2854" s="101"/>
      <c r="W2854" s="101"/>
      <c r="X2854" s="101"/>
      <c r="Y2854" s="101"/>
      <c r="Z2854" s="101"/>
      <c r="AA2854" s="101"/>
    </row>
    <row r="2855" customFormat="false" ht="15.75" hidden="false" customHeight="true" outlineLevel="0" collapsed="false">
      <c r="A2855" s="101"/>
      <c r="B2855" s="101" t="n">
        <v>40</v>
      </c>
      <c r="C2855" s="101" t="n">
        <v>131</v>
      </c>
      <c r="D2855" s="101" t="n">
        <v>91</v>
      </c>
      <c r="E2855" s="101" t="n">
        <v>222</v>
      </c>
      <c r="F2855" s="101" t="s">
        <v>312</v>
      </c>
      <c r="G2855" s="101" t="str">
        <f aca="false">E2855&amp;""&amp;F2855</f>
        <v>222Pa</v>
      </c>
      <c r="H2855" s="101" t="n">
        <v>22155.01</v>
      </c>
      <c r="I2855" s="101" t="n">
        <v>6293.01</v>
      </c>
      <c r="J2855" s="101" t="n">
        <v>2072.01</v>
      </c>
      <c r="K2855" s="101" t="n">
        <v>14206.01</v>
      </c>
      <c r="L2855" s="101" t="n">
        <v>6167.01</v>
      </c>
      <c r="M2855" s="101" t="n">
        <v>-2067.01</v>
      </c>
      <c r="N2855" s="101" t="n">
        <v>-8864.01</v>
      </c>
      <c r="O2855" s="101" t="n">
        <v>8886.01</v>
      </c>
      <c r="P2855" s="101" t="n">
        <v>343.01</v>
      </c>
      <c r="Q2855" s="101" t="n">
        <v>-10399.01</v>
      </c>
      <c r="R2855" s="101"/>
      <c r="S2855" s="101"/>
      <c r="T2855" s="101"/>
      <c r="U2855" s="101"/>
      <c r="V2855" s="101"/>
      <c r="W2855" s="101"/>
      <c r="X2855" s="101"/>
      <c r="Y2855" s="101"/>
      <c r="Z2855" s="101"/>
      <c r="AA2855" s="101"/>
    </row>
    <row r="2856" customFormat="false" ht="15.75" hidden="false" customHeight="true" outlineLevel="0" collapsed="false">
      <c r="A2856" s="101"/>
      <c r="B2856" s="101" t="n">
        <v>38</v>
      </c>
      <c r="C2856" s="101" t="n">
        <v>130</v>
      </c>
      <c r="D2856" s="101" t="n">
        <v>92</v>
      </c>
      <c r="E2856" s="101" t="n">
        <v>222</v>
      </c>
      <c r="F2856" s="101" t="s">
        <v>313</v>
      </c>
      <c r="G2856" s="101" t="str">
        <f aca="false">E2856&amp;""&amp;F2856</f>
        <v>222U</v>
      </c>
      <c r="H2856" s="101" t="n">
        <v>24222.01</v>
      </c>
      <c r="I2856" s="101" t="n">
        <v>8333.01</v>
      </c>
      <c r="J2856" s="101" t="n">
        <v>3444.01</v>
      </c>
      <c r="K2856" s="101" t="n">
        <v>14854.01</v>
      </c>
      <c r="L2856" s="101" t="n">
        <v>5026.01</v>
      </c>
      <c r="M2856" s="101" t="n">
        <v>-6797.01</v>
      </c>
      <c r="N2856" s="101"/>
      <c r="O2856" s="101" t="n">
        <v>9430.01</v>
      </c>
      <c r="P2856" s="101" t="n">
        <v>-6.01</v>
      </c>
      <c r="Q2856" s="101" t="n">
        <v>-13695.01</v>
      </c>
      <c r="R2856" s="101"/>
      <c r="S2856" s="101"/>
      <c r="T2856" s="101"/>
      <c r="U2856" s="101"/>
      <c r="V2856" s="101"/>
      <c r="W2856" s="101"/>
      <c r="X2856" s="101"/>
      <c r="Y2856" s="101"/>
      <c r="Z2856" s="101"/>
      <c r="AA2856" s="101"/>
    </row>
    <row r="2857" customFormat="false" ht="15.75" hidden="false" customHeight="true" outlineLevel="0" collapsed="false">
      <c r="A2857" s="101"/>
      <c r="B2857" s="101" t="n">
        <v>36</v>
      </c>
      <c r="C2857" s="101" t="n">
        <v>129</v>
      </c>
      <c r="D2857" s="101" t="n">
        <v>93</v>
      </c>
      <c r="E2857" s="101" t="n">
        <v>222</v>
      </c>
      <c r="F2857" s="101" t="s">
        <v>314</v>
      </c>
      <c r="G2857" s="101" t="str">
        <f aca="false">E2857&amp;""&amp;F2857</f>
        <v>222Np</v>
      </c>
      <c r="H2857" s="101" t="n">
        <v>31019.01</v>
      </c>
      <c r="I2857" s="101" t="n">
        <v>6898.01</v>
      </c>
      <c r="J2857" s="101" t="n">
        <v>753.01</v>
      </c>
      <c r="K2857" s="101" t="n">
        <v>15435.01</v>
      </c>
      <c r="L2857" s="101" t="n">
        <v>3778.01</v>
      </c>
      <c r="M2857" s="101"/>
      <c r="N2857" s="101"/>
      <c r="O2857" s="101" t="n">
        <v>9909.01</v>
      </c>
      <c r="P2857" s="101" t="n">
        <v>3353.01</v>
      </c>
      <c r="Q2857" s="101"/>
      <c r="R2857" s="101"/>
      <c r="S2857" s="101"/>
      <c r="T2857" s="101"/>
      <c r="U2857" s="101"/>
      <c r="V2857" s="101"/>
      <c r="W2857" s="101"/>
      <c r="X2857" s="101"/>
      <c r="Y2857" s="101"/>
      <c r="Z2857" s="101"/>
      <c r="AA2857" s="101"/>
    </row>
    <row r="2858" customFormat="false" ht="15.75" hidden="false" customHeight="true" outlineLevel="0" collapsed="false">
      <c r="A2858" s="101"/>
      <c r="B2858" s="101" t="n">
        <v>57</v>
      </c>
      <c r="C2858" s="101" t="n">
        <v>140</v>
      </c>
      <c r="D2858" s="101" t="n">
        <v>83</v>
      </c>
      <c r="E2858" s="101" t="n">
        <v>223</v>
      </c>
      <c r="F2858" s="101" t="s">
        <v>304</v>
      </c>
      <c r="G2858" s="101" t="str">
        <f aca="false">E2858&amp;""&amp;F2858</f>
        <v>223Bi</v>
      </c>
      <c r="H2858" s="101" t="n">
        <v>32137.01</v>
      </c>
      <c r="I2858" s="101" t="n">
        <v>4606.01</v>
      </c>
      <c r="J2858" s="101"/>
      <c r="K2858" s="101" t="n">
        <v>8104.01</v>
      </c>
      <c r="L2858" s="101"/>
      <c r="M2858" s="101" t="n">
        <v>5058.01</v>
      </c>
      <c r="N2858" s="101" t="n">
        <v>8709.01</v>
      </c>
      <c r="O2858" s="101"/>
      <c r="P2858" s="101"/>
      <c r="Q2858" s="101" t="n">
        <v>1579.01</v>
      </c>
      <c r="R2858" s="101"/>
      <c r="S2858" s="101"/>
      <c r="T2858" s="101"/>
      <c r="U2858" s="101"/>
      <c r="V2858" s="101"/>
      <c r="W2858" s="101"/>
      <c r="X2858" s="101"/>
      <c r="Y2858" s="101"/>
      <c r="Z2858" s="101"/>
      <c r="AA2858" s="101"/>
    </row>
    <row r="2859" customFormat="false" ht="15.75" hidden="false" customHeight="true" outlineLevel="0" collapsed="false">
      <c r="A2859" s="101"/>
      <c r="B2859" s="101" t="n">
        <v>55</v>
      </c>
      <c r="C2859" s="101" t="n">
        <v>139</v>
      </c>
      <c r="D2859" s="101" t="n">
        <v>84</v>
      </c>
      <c r="E2859" s="101" t="n">
        <v>223</v>
      </c>
      <c r="F2859" s="101" t="s">
        <v>305</v>
      </c>
      <c r="G2859" s="101" t="str">
        <f aca="false">E2859&amp;""&amp;F2859</f>
        <v>223Po</v>
      </c>
      <c r="H2859" s="101" t="n">
        <v>27079.01</v>
      </c>
      <c r="I2859" s="101" t="n">
        <v>3479.01</v>
      </c>
      <c r="J2859" s="101" t="n">
        <v>8882.01</v>
      </c>
      <c r="K2859" s="101" t="n">
        <v>8838.01</v>
      </c>
      <c r="L2859" s="101"/>
      <c r="M2859" s="101" t="n">
        <v>3651.01</v>
      </c>
      <c r="N2859" s="101" t="n">
        <v>6689.01</v>
      </c>
      <c r="O2859" s="101" t="n">
        <v>4375.01</v>
      </c>
      <c r="P2859" s="101"/>
      <c r="Q2859" s="101" t="n">
        <v>-1946.01</v>
      </c>
      <c r="R2859" s="101"/>
      <c r="S2859" s="101"/>
      <c r="T2859" s="101"/>
      <c r="U2859" s="101"/>
      <c r="V2859" s="101"/>
      <c r="W2859" s="101"/>
      <c r="X2859" s="101"/>
      <c r="Y2859" s="101"/>
      <c r="Z2859" s="101"/>
      <c r="AA2859" s="101"/>
    </row>
    <row r="2860" customFormat="false" ht="15.75" hidden="false" customHeight="true" outlineLevel="0" collapsed="false">
      <c r="A2860" s="101"/>
      <c r="B2860" s="101" t="n">
        <v>53</v>
      </c>
      <c r="C2860" s="101" t="n">
        <v>138</v>
      </c>
      <c r="D2860" s="101" t="n">
        <v>85</v>
      </c>
      <c r="E2860" s="101" t="n">
        <v>223</v>
      </c>
      <c r="F2860" s="101" t="s">
        <v>306</v>
      </c>
      <c r="G2860" s="101" t="str">
        <f aca="false">E2860&amp;""&amp;F2860</f>
        <v>223At</v>
      </c>
      <c r="H2860" s="101" t="n">
        <v>23428.006</v>
      </c>
      <c r="I2860" s="101" t="n">
        <v>5596.34</v>
      </c>
      <c r="J2860" s="101" t="n">
        <v>6347.23</v>
      </c>
      <c r="K2860" s="101" t="n">
        <v>9497.36</v>
      </c>
      <c r="L2860" s="101" t="n">
        <v>15248.01</v>
      </c>
      <c r="M2860" s="101" t="n">
        <v>3038.267</v>
      </c>
      <c r="N2860" s="101" t="n">
        <v>5044.03</v>
      </c>
      <c r="O2860" s="101" t="n">
        <v>4721.01</v>
      </c>
      <c r="P2860" s="101" t="n">
        <v>-12532.01</v>
      </c>
      <c r="Q2860" s="101" t="n">
        <v>-1017.34</v>
      </c>
      <c r="R2860" s="101"/>
      <c r="S2860" s="101"/>
      <c r="T2860" s="101"/>
      <c r="U2860" s="101"/>
      <c r="V2860" s="101"/>
      <c r="W2860" s="101"/>
      <c r="X2860" s="101"/>
      <c r="Y2860" s="101"/>
      <c r="Z2860" s="101"/>
      <c r="AA2860" s="101"/>
    </row>
    <row r="2861" customFormat="false" ht="15.75" hidden="false" customHeight="true" outlineLevel="0" collapsed="false">
      <c r="A2861" s="101"/>
      <c r="B2861" s="101" t="n">
        <v>51</v>
      </c>
      <c r="C2861" s="101" t="n">
        <v>137</v>
      </c>
      <c r="D2861" s="101" t="n">
        <v>86</v>
      </c>
      <c r="E2861" s="101" t="n">
        <v>223</v>
      </c>
      <c r="F2861" s="101" t="s">
        <v>307</v>
      </c>
      <c r="G2861" s="101" t="str">
        <f aca="false">E2861&amp;""&amp;F2861</f>
        <v>223Rn</v>
      </c>
      <c r="H2861" s="101" t="n">
        <v>20389.739</v>
      </c>
      <c r="I2861" s="101" t="n">
        <v>4055.61</v>
      </c>
      <c r="J2861" s="101" t="n">
        <v>7852.26</v>
      </c>
      <c r="K2861" s="101" t="n">
        <v>10225.59</v>
      </c>
      <c r="L2861" s="101" t="n">
        <v>13961.96</v>
      </c>
      <c r="M2861" s="101" t="n">
        <v>2005.761</v>
      </c>
      <c r="N2861" s="101" t="n">
        <v>3154.93</v>
      </c>
      <c r="O2861" s="101" t="n">
        <v>5283.46</v>
      </c>
      <c r="P2861" s="101" t="n">
        <v>-9385.5</v>
      </c>
      <c r="Q2861" s="101" t="n">
        <v>-4031.34</v>
      </c>
      <c r="R2861" s="101"/>
      <c r="S2861" s="101"/>
      <c r="T2861" s="101"/>
      <c r="U2861" s="101"/>
      <c r="V2861" s="101"/>
      <c r="W2861" s="101"/>
      <c r="X2861" s="101"/>
      <c r="Y2861" s="101"/>
      <c r="Z2861" s="101"/>
      <c r="AA2861" s="101"/>
    </row>
    <row r="2862" customFormat="false" ht="15.75" hidden="false" customHeight="true" outlineLevel="0" collapsed="false">
      <c r="A2862" s="101"/>
      <c r="B2862" s="101" t="n">
        <v>49</v>
      </c>
      <c r="C2862" s="101" t="n">
        <v>136</v>
      </c>
      <c r="D2862" s="101" t="n">
        <v>87</v>
      </c>
      <c r="E2862" s="101" t="n">
        <v>223</v>
      </c>
      <c r="F2862" s="101" t="s">
        <v>308</v>
      </c>
      <c r="G2862" s="101" t="str">
        <f aca="false">E2862&amp;""&amp;F2862</f>
        <v>223Fr</v>
      </c>
      <c r="H2862" s="101" t="n">
        <v>18383.978</v>
      </c>
      <c r="I2862" s="101" t="n">
        <v>6037.1</v>
      </c>
      <c r="J2862" s="101" t="n">
        <v>5279.02</v>
      </c>
      <c r="K2862" s="101" t="n">
        <v>11037.26</v>
      </c>
      <c r="L2862" s="101" t="n">
        <v>12976.69</v>
      </c>
      <c r="M2862" s="101" t="n">
        <v>1149.17</v>
      </c>
      <c r="N2862" s="101" t="n">
        <v>557.28</v>
      </c>
      <c r="O2862" s="101" t="n">
        <v>5561.87</v>
      </c>
      <c r="P2862" s="101" t="n">
        <v>-9858.02</v>
      </c>
      <c r="Q2862" s="101" t="n">
        <v>-4008.92</v>
      </c>
      <c r="R2862" s="101"/>
      <c r="S2862" s="101"/>
      <c r="T2862" s="101"/>
      <c r="U2862" s="101"/>
      <c r="V2862" s="101"/>
      <c r="W2862" s="101"/>
      <c r="X2862" s="101"/>
      <c r="Y2862" s="101"/>
      <c r="Z2862" s="101"/>
      <c r="AA2862" s="101"/>
    </row>
    <row r="2863" customFormat="false" ht="15.75" hidden="false" customHeight="true" outlineLevel="0" collapsed="false">
      <c r="A2863" s="101"/>
      <c r="B2863" s="101" t="n">
        <v>47</v>
      </c>
      <c r="C2863" s="101" t="n">
        <v>135</v>
      </c>
      <c r="D2863" s="101" t="n">
        <v>88</v>
      </c>
      <c r="E2863" s="101" t="n">
        <v>223</v>
      </c>
      <c r="F2863" s="101" t="s">
        <v>309</v>
      </c>
      <c r="G2863" s="101" t="str">
        <f aca="false">E2863&amp;""&amp;F2863</f>
        <v>223Ra</v>
      </c>
      <c r="H2863" s="101" t="n">
        <v>17234.808</v>
      </c>
      <c r="I2863" s="101" t="n">
        <v>5158.09</v>
      </c>
      <c r="J2863" s="101" t="n">
        <v>6403.92</v>
      </c>
      <c r="K2863" s="101" t="n">
        <v>11872.06</v>
      </c>
      <c r="L2863" s="101" t="n">
        <v>11815.83</v>
      </c>
      <c r="M2863" s="101" t="n">
        <v>-591.889</v>
      </c>
      <c r="N2863" s="101" t="n">
        <v>-2151.31</v>
      </c>
      <c r="O2863" s="101" t="n">
        <v>5978.99</v>
      </c>
      <c r="P2863" s="101" t="n">
        <v>-6428.19</v>
      </c>
      <c r="Q2863" s="101" t="n">
        <v>-7458.26</v>
      </c>
      <c r="R2863" s="101"/>
      <c r="S2863" s="101"/>
      <c r="T2863" s="101"/>
      <c r="U2863" s="101"/>
      <c r="V2863" s="101"/>
      <c r="W2863" s="101"/>
      <c r="X2863" s="101"/>
      <c r="Y2863" s="101"/>
      <c r="Z2863" s="101"/>
      <c r="AA2863" s="101"/>
    </row>
    <row r="2864" customFormat="false" ht="15.75" hidden="false" customHeight="true" outlineLevel="0" collapsed="false">
      <c r="A2864" s="101"/>
      <c r="B2864" s="101" t="n">
        <v>45</v>
      </c>
      <c r="C2864" s="101" t="n">
        <v>134</v>
      </c>
      <c r="D2864" s="101" t="n">
        <v>89</v>
      </c>
      <c r="E2864" s="101" t="n">
        <v>223</v>
      </c>
      <c r="F2864" s="101" t="s">
        <v>310</v>
      </c>
      <c r="G2864" s="101" t="str">
        <f aca="false">E2864&amp;""&amp;F2864</f>
        <v>223Ac</v>
      </c>
      <c r="H2864" s="101" t="n">
        <v>17826.697</v>
      </c>
      <c r="I2864" s="101" t="n">
        <v>6866.37</v>
      </c>
      <c r="J2864" s="101" t="n">
        <v>3783.85</v>
      </c>
      <c r="K2864" s="101" t="n">
        <v>12839.4</v>
      </c>
      <c r="L2864" s="101" t="n">
        <v>10029.84</v>
      </c>
      <c r="M2864" s="101" t="n">
        <v>-1559.42</v>
      </c>
      <c r="N2864" s="101" t="n">
        <v>-4494.33</v>
      </c>
      <c r="O2864" s="101" t="n">
        <v>6783.2</v>
      </c>
      <c r="P2864" s="101" t="n">
        <v>-5812.04</v>
      </c>
      <c r="Q2864" s="101" t="n">
        <v>-7447.94</v>
      </c>
      <c r="R2864" s="101"/>
      <c r="S2864" s="101"/>
      <c r="T2864" s="101"/>
      <c r="U2864" s="101"/>
      <c r="V2864" s="101"/>
      <c r="W2864" s="101"/>
      <c r="X2864" s="101"/>
      <c r="Y2864" s="101"/>
      <c r="Z2864" s="101"/>
      <c r="AA2864" s="101"/>
    </row>
    <row r="2865" customFormat="false" ht="15.75" hidden="false" customHeight="true" outlineLevel="0" collapsed="false">
      <c r="A2865" s="101"/>
      <c r="B2865" s="101" t="n">
        <v>43</v>
      </c>
      <c r="C2865" s="101" t="n">
        <v>133</v>
      </c>
      <c r="D2865" s="101" t="n">
        <v>90</v>
      </c>
      <c r="E2865" s="101" t="n">
        <v>223</v>
      </c>
      <c r="F2865" s="101" t="s">
        <v>311</v>
      </c>
      <c r="G2865" s="101" t="str">
        <f aca="false">E2865&amp;""&amp;F2865</f>
        <v>223Th</v>
      </c>
      <c r="H2865" s="101" t="n">
        <v>19386.117</v>
      </c>
      <c r="I2865" s="101" t="n">
        <v>5888.52</v>
      </c>
      <c r="J2865" s="101" t="n">
        <v>4524.6</v>
      </c>
      <c r="K2865" s="101" t="n">
        <v>13694.87</v>
      </c>
      <c r="L2865" s="101" t="n">
        <v>8156.06</v>
      </c>
      <c r="M2865" s="101" t="n">
        <v>-2934.915</v>
      </c>
      <c r="N2865" s="101" t="n">
        <v>-6452.77</v>
      </c>
      <c r="O2865" s="101" t="n">
        <v>7566.63</v>
      </c>
      <c r="P2865" s="101" t="n">
        <v>-2224.43</v>
      </c>
      <c r="Q2865" s="101" t="n">
        <v>-10840.01</v>
      </c>
      <c r="R2865" s="101"/>
      <c r="S2865" s="101"/>
      <c r="T2865" s="101"/>
      <c r="U2865" s="101"/>
      <c r="V2865" s="101"/>
      <c r="W2865" s="101"/>
      <c r="X2865" s="101"/>
      <c r="Y2865" s="101"/>
      <c r="Z2865" s="101"/>
      <c r="AA2865" s="101"/>
    </row>
    <row r="2866" customFormat="false" ht="15.75" hidden="false" customHeight="true" outlineLevel="0" collapsed="false">
      <c r="A2866" s="101"/>
      <c r="B2866" s="101" t="n">
        <v>41</v>
      </c>
      <c r="C2866" s="101" t="n">
        <v>132</v>
      </c>
      <c r="D2866" s="101" t="n">
        <v>91</v>
      </c>
      <c r="E2866" s="101" t="n">
        <v>223</v>
      </c>
      <c r="F2866" s="101" t="s">
        <v>312</v>
      </c>
      <c r="G2866" s="101" t="str">
        <f aca="false">E2866&amp;""&amp;F2866</f>
        <v>223Pa</v>
      </c>
      <c r="H2866" s="101" t="n">
        <v>22321.032</v>
      </c>
      <c r="I2866" s="101" t="n">
        <v>7905.01</v>
      </c>
      <c r="J2866" s="101" t="n">
        <v>2171.26</v>
      </c>
      <c r="K2866" s="101" t="n">
        <v>14197.98</v>
      </c>
      <c r="L2866" s="101" t="n">
        <v>6780.37</v>
      </c>
      <c r="M2866" s="101" t="n">
        <v>-3517.855</v>
      </c>
      <c r="N2866" s="101" t="n">
        <v>-8279.01</v>
      </c>
      <c r="O2866" s="101" t="n">
        <v>8326.28</v>
      </c>
      <c r="P2866" s="101" t="n">
        <v>-1589.69</v>
      </c>
      <c r="Q2866" s="101" t="n">
        <v>-9972.01</v>
      </c>
      <c r="R2866" s="101"/>
      <c r="S2866" s="101"/>
      <c r="T2866" s="101"/>
      <c r="U2866" s="101"/>
      <c r="V2866" s="101"/>
      <c r="W2866" s="101"/>
      <c r="X2866" s="101"/>
      <c r="Y2866" s="101"/>
      <c r="Z2866" s="101"/>
      <c r="AA2866" s="101"/>
    </row>
    <row r="2867" customFormat="false" ht="15.75" hidden="false" customHeight="true" outlineLevel="0" collapsed="false">
      <c r="A2867" s="101"/>
      <c r="B2867" s="101" t="n">
        <v>39</v>
      </c>
      <c r="C2867" s="101" t="n">
        <v>131</v>
      </c>
      <c r="D2867" s="101" t="n">
        <v>92</v>
      </c>
      <c r="E2867" s="101" t="n">
        <v>223</v>
      </c>
      <c r="F2867" s="101" t="s">
        <v>313</v>
      </c>
      <c r="G2867" s="101" t="str">
        <f aca="false">E2867&amp;""&amp;F2867</f>
        <v>223U</v>
      </c>
      <c r="H2867" s="101" t="n">
        <v>25838.886</v>
      </c>
      <c r="I2867" s="101" t="n">
        <v>6454.01</v>
      </c>
      <c r="J2867" s="101" t="n">
        <v>3605.01</v>
      </c>
      <c r="K2867" s="101" t="n">
        <v>14787.01</v>
      </c>
      <c r="L2867" s="101" t="n">
        <v>5677.41</v>
      </c>
      <c r="M2867" s="101" t="n">
        <v>-4761.01</v>
      </c>
      <c r="N2867" s="101"/>
      <c r="O2867" s="101" t="n">
        <v>8940.9</v>
      </c>
      <c r="P2867" s="101" t="n">
        <v>1346.6</v>
      </c>
      <c r="Q2867" s="101" t="n">
        <v>-13251.01</v>
      </c>
      <c r="R2867" s="101"/>
      <c r="S2867" s="101"/>
      <c r="T2867" s="101"/>
      <c r="U2867" s="101"/>
      <c r="V2867" s="101"/>
      <c r="W2867" s="101"/>
      <c r="X2867" s="101"/>
      <c r="Y2867" s="101"/>
      <c r="Z2867" s="101"/>
      <c r="AA2867" s="101"/>
    </row>
    <row r="2868" customFormat="false" ht="15.75" hidden="false" customHeight="true" outlineLevel="0" collapsed="false">
      <c r="A2868" s="101"/>
      <c r="B2868" s="101" t="n">
        <v>37</v>
      </c>
      <c r="C2868" s="101" t="n">
        <v>130</v>
      </c>
      <c r="D2868" s="101" t="n">
        <v>93</v>
      </c>
      <c r="E2868" s="101" t="n">
        <v>223</v>
      </c>
      <c r="F2868" s="101" t="s">
        <v>314</v>
      </c>
      <c r="G2868" s="101" t="str">
        <f aca="false">E2868&amp;""&amp;F2868</f>
        <v>223Np</v>
      </c>
      <c r="H2868" s="101" t="n">
        <v>30600.01</v>
      </c>
      <c r="I2868" s="101" t="n">
        <v>8490.01</v>
      </c>
      <c r="J2868" s="101" t="n">
        <v>911.01</v>
      </c>
      <c r="K2868" s="101" t="n">
        <v>15388.01</v>
      </c>
      <c r="L2868" s="101" t="n">
        <v>4355.01</v>
      </c>
      <c r="M2868" s="101"/>
      <c r="N2868" s="101"/>
      <c r="O2868" s="101" t="n">
        <v>9634.01</v>
      </c>
      <c r="P2868" s="101" t="n">
        <v>1156.01</v>
      </c>
      <c r="Q2868" s="101"/>
      <c r="R2868" s="101"/>
      <c r="S2868" s="101"/>
      <c r="T2868" s="101"/>
      <c r="U2868" s="101"/>
      <c r="V2868" s="101"/>
      <c r="W2868" s="101"/>
      <c r="X2868" s="101"/>
      <c r="Y2868" s="101"/>
      <c r="Z2868" s="101"/>
      <c r="AA2868" s="101"/>
    </row>
    <row r="2869" customFormat="false" ht="15.75" hidden="false" customHeight="true" outlineLevel="0" collapsed="false">
      <c r="A2869" s="101"/>
      <c r="B2869" s="101" t="n">
        <v>58</v>
      </c>
      <c r="C2869" s="101" t="n">
        <v>141</v>
      </c>
      <c r="D2869" s="101" t="n">
        <v>83</v>
      </c>
      <c r="E2869" s="101" t="n">
        <v>224</v>
      </c>
      <c r="F2869" s="101" t="s">
        <v>304</v>
      </c>
      <c r="G2869" s="101" t="str">
        <f aca="false">E2869&amp;""&amp;F2869</f>
        <v>224Bi</v>
      </c>
      <c r="H2869" s="101" t="n">
        <v>36766.01</v>
      </c>
      <c r="I2869" s="101" t="n">
        <v>3442.01</v>
      </c>
      <c r="J2869" s="101"/>
      <c r="K2869" s="101" t="n">
        <v>8048.01</v>
      </c>
      <c r="L2869" s="101"/>
      <c r="M2869" s="101" t="n">
        <v>6856.01</v>
      </c>
      <c r="N2869" s="101" t="n">
        <v>9055.01</v>
      </c>
      <c r="O2869" s="101"/>
      <c r="P2869" s="101"/>
      <c r="Q2869" s="101" t="n">
        <v>1616.01</v>
      </c>
      <c r="R2869" s="101"/>
      <c r="S2869" s="101"/>
      <c r="T2869" s="101"/>
      <c r="U2869" s="101"/>
      <c r="V2869" s="101"/>
      <c r="W2869" s="101"/>
      <c r="X2869" s="101"/>
      <c r="Y2869" s="101"/>
      <c r="Z2869" s="101"/>
      <c r="AA2869" s="101"/>
    </row>
    <row r="2870" customFormat="false" ht="15.75" hidden="false" customHeight="true" outlineLevel="0" collapsed="false">
      <c r="A2870" s="101"/>
      <c r="B2870" s="101" t="n">
        <v>56</v>
      </c>
      <c r="C2870" s="101" t="n">
        <v>140</v>
      </c>
      <c r="D2870" s="101" t="n">
        <v>84</v>
      </c>
      <c r="E2870" s="101" t="n">
        <v>224</v>
      </c>
      <c r="F2870" s="101" t="s">
        <v>305</v>
      </c>
      <c r="G2870" s="101" t="str">
        <f aca="false">E2870&amp;""&amp;F2870</f>
        <v>224Po</v>
      </c>
      <c r="H2870" s="101" t="n">
        <v>29910.01</v>
      </c>
      <c r="I2870" s="101" t="n">
        <v>5240.01</v>
      </c>
      <c r="J2870" s="101" t="n">
        <v>9515.01</v>
      </c>
      <c r="K2870" s="101" t="n">
        <v>8719.01</v>
      </c>
      <c r="L2870" s="101"/>
      <c r="M2870" s="101" t="n">
        <v>2199.01</v>
      </c>
      <c r="N2870" s="101" t="n">
        <v>7465.01</v>
      </c>
      <c r="O2870" s="101" t="n">
        <v>3816.01</v>
      </c>
      <c r="P2870" s="101"/>
      <c r="Q2870" s="101" t="n">
        <v>-1589.01</v>
      </c>
      <c r="R2870" s="101"/>
      <c r="S2870" s="101"/>
      <c r="T2870" s="101"/>
      <c r="U2870" s="101"/>
      <c r="V2870" s="101"/>
      <c r="W2870" s="101"/>
      <c r="X2870" s="101"/>
      <c r="Y2870" s="101"/>
      <c r="Z2870" s="101"/>
      <c r="AA2870" s="101"/>
    </row>
    <row r="2871" customFormat="false" ht="15.75" hidden="false" customHeight="true" outlineLevel="0" collapsed="false">
      <c r="A2871" s="101"/>
      <c r="B2871" s="101" t="n">
        <v>54</v>
      </c>
      <c r="C2871" s="101" t="n">
        <v>139</v>
      </c>
      <c r="D2871" s="101" t="n">
        <v>85</v>
      </c>
      <c r="E2871" s="101" t="n">
        <v>224</v>
      </c>
      <c r="F2871" s="101" t="s">
        <v>306</v>
      </c>
      <c r="G2871" s="101" t="str">
        <f aca="false">E2871&amp;""&amp;F2871</f>
        <v>224At</v>
      </c>
      <c r="H2871" s="101" t="n">
        <v>27711.015</v>
      </c>
      <c r="I2871" s="101" t="n">
        <v>3788.31</v>
      </c>
      <c r="J2871" s="101" t="n">
        <v>6656.01</v>
      </c>
      <c r="K2871" s="101" t="n">
        <v>9384.65</v>
      </c>
      <c r="L2871" s="101" t="n">
        <v>15538.01</v>
      </c>
      <c r="M2871" s="101" t="n">
        <v>5265.917</v>
      </c>
      <c r="N2871" s="101" t="n">
        <v>5915.92</v>
      </c>
      <c r="O2871" s="101" t="n">
        <v>4467.01</v>
      </c>
      <c r="P2871" s="101" t="n">
        <v>-11714.01</v>
      </c>
      <c r="Q2871" s="101" t="n">
        <v>-750.04</v>
      </c>
      <c r="R2871" s="101"/>
      <c r="S2871" s="101"/>
      <c r="T2871" s="101"/>
      <c r="U2871" s="101"/>
      <c r="V2871" s="101"/>
      <c r="W2871" s="101"/>
      <c r="X2871" s="101"/>
      <c r="Y2871" s="101"/>
      <c r="Z2871" s="101"/>
      <c r="AA2871" s="101"/>
    </row>
    <row r="2872" customFormat="false" ht="15.75" hidden="false" customHeight="true" outlineLevel="0" collapsed="false">
      <c r="A2872" s="101"/>
      <c r="B2872" s="101" t="n">
        <v>52</v>
      </c>
      <c r="C2872" s="101" t="n">
        <v>138</v>
      </c>
      <c r="D2872" s="101" t="n">
        <v>86</v>
      </c>
      <c r="E2872" s="101" t="n">
        <v>224</v>
      </c>
      <c r="F2872" s="101" t="s">
        <v>307</v>
      </c>
      <c r="G2872" s="101" t="str">
        <f aca="false">E2872&amp;""&amp;F2872</f>
        <v>224Rn</v>
      </c>
      <c r="H2872" s="101" t="n">
        <v>22445.098</v>
      </c>
      <c r="I2872" s="101" t="n">
        <v>6015.96</v>
      </c>
      <c r="J2872" s="101" t="n">
        <v>8271.88</v>
      </c>
      <c r="K2872" s="101" t="n">
        <v>10071.57</v>
      </c>
      <c r="L2872" s="101" t="n">
        <v>14619.11</v>
      </c>
      <c r="M2872" s="101" t="n">
        <v>650.001</v>
      </c>
      <c r="N2872" s="101" t="n">
        <v>3617.77</v>
      </c>
      <c r="O2872" s="101" t="n">
        <v>4756.72</v>
      </c>
      <c r="P2872" s="101" t="n">
        <v>-11922.01</v>
      </c>
      <c r="Q2872" s="101" t="n">
        <v>-4010.2</v>
      </c>
      <c r="R2872" s="101"/>
      <c r="S2872" s="101"/>
      <c r="T2872" s="101"/>
      <c r="U2872" s="101"/>
      <c r="V2872" s="101"/>
      <c r="W2872" s="101"/>
      <c r="X2872" s="101"/>
      <c r="Y2872" s="101"/>
      <c r="Z2872" s="101"/>
      <c r="AA2872" s="101"/>
    </row>
    <row r="2873" customFormat="false" ht="15.75" hidden="false" customHeight="true" outlineLevel="0" collapsed="false">
      <c r="A2873" s="101"/>
      <c r="B2873" s="101" t="n">
        <v>50</v>
      </c>
      <c r="C2873" s="101" t="n">
        <v>137</v>
      </c>
      <c r="D2873" s="101" t="n">
        <v>87</v>
      </c>
      <c r="E2873" s="101" t="n">
        <v>224</v>
      </c>
      <c r="F2873" s="101" t="s">
        <v>308</v>
      </c>
      <c r="G2873" s="101" t="str">
        <f aca="false">E2873&amp;""&amp;F2873</f>
        <v>224Fr</v>
      </c>
      <c r="H2873" s="101" t="n">
        <v>21795.097</v>
      </c>
      <c r="I2873" s="101" t="n">
        <v>4660.2</v>
      </c>
      <c r="J2873" s="101" t="n">
        <v>5883.61</v>
      </c>
      <c r="K2873" s="101" t="n">
        <v>10697.3</v>
      </c>
      <c r="L2873" s="101" t="n">
        <v>13735.87</v>
      </c>
      <c r="M2873" s="101" t="n">
        <v>2967.769</v>
      </c>
      <c r="N2873" s="101" t="n">
        <v>1560.1</v>
      </c>
      <c r="O2873" s="101" t="n">
        <v>4994.43</v>
      </c>
      <c r="P2873" s="101" t="n">
        <v>-8921.88</v>
      </c>
      <c r="Q2873" s="101" t="n">
        <v>-3511.03</v>
      </c>
      <c r="R2873" s="101"/>
      <c r="S2873" s="101"/>
      <c r="T2873" s="101"/>
      <c r="U2873" s="101"/>
      <c r="V2873" s="101"/>
      <c r="W2873" s="101"/>
      <c r="X2873" s="101"/>
      <c r="Y2873" s="101"/>
      <c r="Z2873" s="101"/>
      <c r="AA2873" s="101"/>
    </row>
    <row r="2874" customFormat="false" ht="15.75" hidden="false" customHeight="true" outlineLevel="0" collapsed="false">
      <c r="A2874" s="101"/>
      <c r="B2874" s="101" t="n">
        <v>48</v>
      </c>
      <c r="C2874" s="101" t="n">
        <v>136</v>
      </c>
      <c r="D2874" s="101" t="n">
        <v>88</v>
      </c>
      <c r="E2874" s="101" t="n">
        <v>224</v>
      </c>
      <c r="F2874" s="101" t="s">
        <v>309</v>
      </c>
      <c r="G2874" s="101" t="str">
        <f aca="false">E2874&amp;""&amp;F2874</f>
        <v>224Ra</v>
      </c>
      <c r="H2874" s="101" t="n">
        <v>18827.328</v>
      </c>
      <c r="I2874" s="101" t="n">
        <v>6478.8</v>
      </c>
      <c r="J2874" s="101" t="n">
        <v>6845.62</v>
      </c>
      <c r="K2874" s="101" t="n">
        <v>11636.88</v>
      </c>
      <c r="L2874" s="101" t="n">
        <v>12124.64</v>
      </c>
      <c r="M2874" s="101" t="n">
        <v>-1407.669</v>
      </c>
      <c r="N2874" s="101" t="n">
        <v>-1166.62</v>
      </c>
      <c r="O2874" s="101" t="n">
        <v>5788.85</v>
      </c>
      <c r="P2874" s="101" t="n">
        <v>-8851.38</v>
      </c>
      <c r="Q2874" s="101" t="n">
        <v>-7070.69</v>
      </c>
      <c r="R2874" s="101"/>
      <c r="S2874" s="101"/>
      <c r="T2874" s="101"/>
      <c r="U2874" s="101"/>
      <c r="V2874" s="101"/>
      <c r="W2874" s="101"/>
      <c r="X2874" s="101"/>
      <c r="Y2874" s="101"/>
      <c r="Z2874" s="101"/>
      <c r="AA2874" s="101"/>
    </row>
    <row r="2875" customFormat="false" ht="15.75" hidden="false" customHeight="true" outlineLevel="0" collapsed="false">
      <c r="A2875" s="101"/>
      <c r="B2875" s="101" t="n">
        <v>46</v>
      </c>
      <c r="C2875" s="101" t="n">
        <v>135</v>
      </c>
      <c r="D2875" s="101" t="n">
        <v>89</v>
      </c>
      <c r="E2875" s="101" t="n">
        <v>224</v>
      </c>
      <c r="F2875" s="101" t="s">
        <v>310</v>
      </c>
      <c r="G2875" s="101" t="str">
        <f aca="false">E2875&amp;""&amp;F2875</f>
        <v>224Ac</v>
      </c>
      <c r="H2875" s="101" t="n">
        <v>20234.997</v>
      </c>
      <c r="I2875" s="101" t="n">
        <v>5663.02</v>
      </c>
      <c r="J2875" s="101" t="n">
        <v>4288.78</v>
      </c>
      <c r="K2875" s="101" t="n">
        <v>12529.39</v>
      </c>
      <c r="L2875" s="101" t="n">
        <v>10692.71</v>
      </c>
      <c r="M2875" s="101" t="n">
        <v>241.053</v>
      </c>
      <c r="N2875" s="101" t="n">
        <v>-3627.66</v>
      </c>
      <c r="O2875" s="101" t="n">
        <v>6326.9</v>
      </c>
      <c r="P2875" s="101" t="n">
        <v>-5437.95</v>
      </c>
      <c r="Q2875" s="101" t="n">
        <v>-7222.44</v>
      </c>
      <c r="R2875" s="101"/>
      <c r="S2875" s="101"/>
      <c r="T2875" s="101"/>
      <c r="U2875" s="101"/>
      <c r="V2875" s="101"/>
      <c r="W2875" s="101"/>
      <c r="X2875" s="101"/>
      <c r="Y2875" s="101"/>
      <c r="Z2875" s="101"/>
      <c r="AA2875" s="101"/>
    </row>
    <row r="2876" customFormat="false" ht="15.75" hidden="false" customHeight="true" outlineLevel="0" collapsed="false">
      <c r="A2876" s="101"/>
      <c r="B2876" s="101" t="n">
        <v>44</v>
      </c>
      <c r="C2876" s="101" t="n">
        <v>134</v>
      </c>
      <c r="D2876" s="101" t="n">
        <v>90</v>
      </c>
      <c r="E2876" s="101" t="n">
        <v>224</v>
      </c>
      <c r="F2876" s="101" t="s">
        <v>311</v>
      </c>
      <c r="G2876" s="101" t="str">
        <f aca="false">E2876&amp;""&amp;F2876</f>
        <v>224Th</v>
      </c>
      <c r="H2876" s="101" t="n">
        <v>19993.944</v>
      </c>
      <c r="I2876" s="101" t="n">
        <v>7463.49</v>
      </c>
      <c r="J2876" s="101" t="n">
        <v>5121.72</v>
      </c>
      <c r="K2876" s="101" t="n">
        <v>13352.01</v>
      </c>
      <c r="L2876" s="101" t="n">
        <v>8905.57</v>
      </c>
      <c r="M2876" s="101" t="n">
        <v>-3868.71</v>
      </c>
      <c r="N2876" s="101" t="n">
        <v>-5720.1</v>
      </c>
      <c r="O2876" s="101" t="n">
        <v>7298.49</v>
      </c>
      <c r="P2876" s="101" t="n">
        <v>-4529.83</v>
      </c>
      <c r="Q2876" s="101" t="n">
        <v>-10398.4</v>
      </c>
      <c r="R2876" s="101"/>
      <c r="S2876" s="101"/>
      <c r="T2876" s="101"/>
      <c r="U2876" s="101"/>
      <c r="V2876" s="101"/>
      <c r="W2876" s="101"/>
      <c r="X2876" s="101"/>
      <c r="Y2876" s="101"/>
      <c r="Z2876" s="101"/>
      <c r="AA2876" s="101"/>
    </row>
    <row r="2877" customFormat="false" ht="15.75" hidden="false" customHeight="true" outlineLevel="0" collapsed="false">
      <c r="A2877" s="101"/>
      <c r="B2877" s="101" t="n">
        <v>42</v>
      </c>
      <c r="C2877" s="101" t="n">
        <v>133</v>
      </c>
      <c r="D2877" s="101" t="n">
        <v>91</v>
      </c>
      <c r="E2877" s="101" t="n">
        <v>224</v>
      </c>
      <c r="F2877" s="101" t="s">
        <v>312</v>
      </c>
      <c r="G2877" s="101" t="str">
        <f aca="false">E2877&amp;""&amp;F2877</f>
        <v>224Pa</v>
      </c>
      <c r="H2877" s="101" t="n">
        <v>23862.654</v>
      </c>
      <c r="I2877" s="101" t="n">
        <v>6529.69</v>
      </c>
      <c r="J2877" s="101" t="n">
        <v>2812.43</v>
      </c>
      <c r="K2877" s="101" t="n">
        <v>14435.01</v>
      </c>
      <c r="L2877" s="101" t="n">
        <v>7337.04</v>
      </c>
      <c r="M2877" s="101" t="n">
        <v>-1851.39</v>
      </c>
      <c r="N2877" s="101" t="n">
        <v>-8013.01</v>
      </c>
      <c r="O2877" s="101" t="n">
        <v>7693.68</v>
      </c>
      <c r="P2877" s="101" t="n">
        <v>-1253.01</v>
      </c>
      <c r="Q2877" s="101" t="n">
        <v>-10047.55</v>
      </c>
      <c r="R2877" s="101"/>
      <c r="S2877" s="101"/>
      <c r="T2877" s="101"/>
      <c r="U2877" s="101"/>
      <c r="V2877" s="101"/>
      <c r="W2877" s="101"/>
      <c r="X2877" s="101"/>
      <c r="Y2877" s="101"/>
      <c r="Z2877" s="101"/>
      <c r="AA2877" s="101"/>
    </row>
    <row r="2878" customFormat="false" ht="15.75" hidden="false" customHeight="true" outlineLevel="0" collapsed="false">
      <c r="A2878" s="101"/>
      <c r="B2878" s="101" t="n">
        <v>40</v>
      </c>
      <c r="C2878" s="101" t="n">
        <v>132</v>
      </c>
      <c r="D2878" s="101" t="n">
        <v>92</v>
      </c>
      <c r="E2878" s="101" t="n">
        <v>224</v>
      </c>
      <c r="F2878" s="101" t="s">
        <v>313</v>
      </c>
      <c r="G2878" s="101" t="str">
        <f aca="false">E2878&amp;""&amp;F2878</f>
        <v>224U</v>
      </c>
      <c r="H2878" s="101" t="n">
        <v>25714.044</v>
      </c>
      <c r="I2878" s="101" t="n">
        <v>8196.16</v>
      </c>
      <c r="J2878" s="101" t="n">
        <v>3895.96</v>
      </c>
      <c r="K2878" s="101" t="n">
        <v>14650.01</v>
      </c>
      <c r="L2878" s="101" t="n">
        <v>6067.21</v>
      </c>
      <c r="M2878" s="101" t="n">
        <v>-6162.01</v>
      </c>
      <c r="N2878" s="101"/>
      <c r="O2878" s="101" t="n">
        <v>8619.82</v>
      </c>
      <c r="P2878" s="101" t="n">
        <v>-961.04</v>
      </c>
      <c r="Q2878" s="101" t="n">
        <v>-12957.01</v>
      </c>
      <c r="R2878" s="101"/>
      <c r="S2878" s="101"/>
      <c r="T2878" s="101"/>
      <c r="U2878" s="101"/>
      <c r="V2878" s="101"/>
      <c r="W2878" s="101"/>
      <c r="X2878" s="101"/>
      <c r="Y2878" s="101"/>
      <c r="Z2878" s="101"/>
      <c r="AA2878" s="101"/>
    </row>
    <row r="2879" customFormat="false" ht="15.75" hidden="false" customHeight="true" outlineLevel="0" collapsed="false">
      <c r="A2879" s="101"/>
      <c r="B2879" s="101" t="n">
        <v>38</v>
      </c>
      <c r="C2879" s="101" t="n">
        <v>131</v>
      </c>
      <c r="D2879" s="101" t="n">
        <v>93</v>
      </c>
      <c r="E2879" s="101" t="n">
        <v>224</v>
      </c>
      <c r="F2879" s="101" t="s">
        <v>314</v>
      </c>
      <c r="G2879" s="101" t="str">
        <f aca="false">E2879&amp;""&amp;F2879</f>
        <v>224Np</v>
      </c>
      <c r="H2879" s="101" t="n">
        <v>31876.01</v>
      </c>
      <c r="I2879" s="101" t="n">
        <v>6795.01</v>
      </c>
      <c r="J2879" s="101" t="n">
        <v>1252.01</v>
      </c>
      <c r="K2879" s="101" t="n">
        <v>15286.01</v>
      </c>
      <c r="L2879" s="101" t="n">
        <v>4857.01</v>
      </c>
      <c r="M2879" s="101"/>
      <c r="N2879" s="101"/>
      <c r="O2879" s="101" t="n">
        <v>9232.01</v>
      </c>
      <c r="P2879" s="101" t="n">
        <v>2266.01</v>
      </c>
      <c r="Q2879" s="101"/>
      <c r="R2879" s="101"/>
      <c r="S2879" s="101"/>
      <c r="T2879" s="101"/>
      <c r="U2879" s="101"/>
      <c r="V2879" s="101"/>
      <c r="W2879" s="101"/>
      <c r="X2879" s="101"/>
      <c r="Y2879" s="101"/>
      <c r="Z2879" s="101"/>
      <c r="AA2879" s="101"/>
    </row>
    <row r="2880" customFormat="false" ht="15.75" hidden="false" customHeight="true" outlineLevel="0" collapsed="false">
      <c r="A2880" s="101"/>
      <c r="B2880" s="101" t="n">
        <v>57</v>
      </c>
      <c r="C2880" s="101" t="n">
        <v>141</v>
      </c>
      <c r="D2880" s="101" t="n">
        <v>84</v>
      </c>
      <c r="E2880" s="101" t="n">
        <v>225</v>
      </c>
      <c r="F2880" s="101" t="s">
        <v>305</v>
      </c>
      <c r="G2880" s="101" t="str">
        <f aca="false">E2880&amp;""&amp;F2880</f>
        <v>225Po</v>
      </c>
      <c r="H2880" s="101" t="n">
        <v>34530.01</v>
      </c>
      <c r="I2880" s="101" t="n">
        <v>3451.01</v>
      </c>
      <c r="J2880" s="101" t="n">
        <v>9525.01</v>
      </c>
      <c r="K2880" s="101" t="n">
        <v>8691.01</v>
      </c>
      <c r="L2880" s="101"/>
      <c r="M2880" s="101" t="n">
        <v>4136.01</v>
      </c>
      <c r="N2880" s="101" t="n">
        <v>7996.01</v>
      </c>
      <c r="O2880" s="101"/>
      <c r="P2880" s="101"/>
      <c r="Q2880" s="101" t="n">
        <v>-1252.01</v>
      </c>
      <c r="R2880" s="101"/>
      <c r="S2880" s="101"/>
      <c r="T2880" s="101"/>
      <c r="U2880" s="101"/>
      <c r="V2880" s="101"/>
      <c r="W2880" s="101"/>
      <c r="X2880" s="101"/>
      <c r="Y2880" s="101"/>
      <c r="Z2880" s="101"/>
      <c r="AA2880" s="101"/>
    </row>
    <row r="2881" customFormat="false" ht="15.75" hidden="false" customHeight="true" outlineLevel="0" collapsed="false">
      <c r="A2881" s="101"/>
      <c r="B2881" s="101" t="n">
        <v>55</v>
      </c>
      <c r="C2881" s="101" t="n">
        <v>140</v>
      </c>
      <c r="D2881" s="101" t="n">
        <v>85</v>
      </c>
      <c r="E2881" s="101" t="n">
        <v>225</v>
      </c>
      <c r="F2881" s="101" t="s">
        <v>306</v>
      </c>
      <c r="G2881" s="101" t="str">
        <f aca="false">E2881&amp;""&amp;F2881</f>
        <v>225At</v>
      </c>
      <c r="H2881" s="101" t="n">
        <v>30395.01</v>
      </c>
      <c r="I2881" s="101" t="n">
        <v>5388.01</v>
      </c>
      <c r="J2881" s="101" t="n">
        <v>6805.01</v>
      </c>
      <c r="K2881" s="101" t="n">
        <v>9176.01</v>
      </c>
      <c r="L2881" s="101" t="n">
        <v>16320.01</v>
      </c>
      <c r="M2881" s="101" t="n">
        <v>3861.01</v>
      </c>
      <c r="N2881" s="101" t="n">
        <v>6574.01</v>
      </c>
      <c r="O2881" s="101" t="n">
        <v>3872.01</v>
      </c>
      <c r="P2881" s="101" t="n">
        <v>-13660.01</v>
      </c>
      <c r="Q2881" s="101" t="n">
        <v>-122.01</v>
      </c>
      <c r="R2881" s="101"/>
      <c r="S2881" s="101"/>
      <c r="T2881" s="101"/>
      <c r="U2881" s="101"/>
      <c r="V2881" s="101"/>
      <c r="W2881" s="101"/>
      <c r="X2881" s="101"/>
      <c r="Y2881" s="101"/>
      <c r="Z2881" s="101"/>
      <c r="AA2881" s="101"/>
    </row>
    <row r="2882" customFormat="false" ht="15.75" hidden="false" customHeight="true" outlineLevel="0" collapsed="false">
      <c r="A2882" s="101"/>
      <c r="B2882" s="101" t="n">
        <v>53</v>
      </c>
      <c r="C2882" s="101" t="n">
        <v>139</v>
      </c>
      <c r="D2882" s="101" t="n">
        <v>86</v>
      </c>
      <c r="E2882" s="101" t="n">
        <v>225</v>
      </c>
      <c r="F2882" s="101" t="s">
        <v>307</v>
      </c>
      <c r="G2882" s="101" t="str">
        <f aca="false">E2882&amp;""&amp;F2882</f>
        <v>225Rn</v>
      </c>
      <c r="H2882" s="101" t="n">
        <v>26534.142</v>
      </c>
      <c r="I2882" s="101" t="n">
        <v>3982.27</v>
      </c>
      <c r="J2882" s="101" t="n">
        <v>8465.84</v>
      </c>
      <c r="K2882" s="101" t="n">
        <v>9998.23</v>
      </c>
      <c r="L2882" s="101" t="n">
        <v>15122.01</v>
      </c>
      <c r="M2882" s="101" t="n">
        <v>2713.342</v>
      </c>
      <c r="N2882" s="101" t="n">
        <v>4539.84</v>
      </c>
      <c r="O2882" s="101" t="n">
        <v>4335.47</v>
      </c>
      <c r="P2882" s="101" t="n">
        <v>-10665.01</v>
      </c>
      <c r="Q2882" s="101" t="n">
        <v>-3332.27</v>
      </c>
      <c r="R2882" s="101"/>
      <c r="S2882" s="101"/>
      <c r="T2882" s="101"/>
      <c r="U2882" s="101"/>
      <c r="V2882" s="101"/>
      <c r="W2882" s="101"/>
      <c r="X2882" s="101"/>
      <c r="Y2882" s="101"/>
      <c r="Z2882" s="101"/>
      <c r="AA2882" s="101"/>
    </row>
    <row r="2883" customFormat="false" ht="15.75" hidden="false" customHeight="true" outlineLevel="0" collapsed="false">
      <c r="A2883" s="101"/>
      <c r="B2883" s="101" t="n">
        <v>51</v>
      </c>
      <c r="C2883" s="101" t="n">
        <v>138</v>
      </c>
      <c r="D2883" s="101" t="n">
        <v>87</v>
      </c>
      <c r="E2883" s="101" t="n">
        <v>225</v>
      </c>
      <c r="F2883" s="101" t="s">
        <v>308</v>
      </c>
      <c r="G2883" s="101" t="str">
        <f aca="false">E2883&amp;""&amp;F2883</f>
        <v>225Fr</v>
      </c>
      <c r="H2883" s="101" t="n">
        <v>23820.8</v>
      </c>
      <c r="I2883" s="101" t="n">
        <v>6045.61</v>
      </c>
      <c r="J2883" s="101" t="n">
        <v>5913.27</v>
      </c>
      <c r="K2883" s="101" t="n">
        <v>10705.81</v>
      </c>
      <c r="L2883" s="101" t="n">
        <v>14185.15</v>
      </c>
      <c r="M2883" s="101" t="n">
        <v>1826.497</v>
      </c>
      <c r="N2883" s="101" t="n">
        <v>2182.21</v>
      </c>
      <c r="O2883" s="101" t="n">
        <v>4613.16</v>
      </c>
      <c r="P2883" s="101" t="n">
        <v>-11179.19</v>
      </c>
      <c r="Q2883" s="101" t="n">
        <v>-3077.84</v>
      </c>
      <c r="R2883" s="101"/>
      <c r="S2883" s="101"/>
      <c r="T2883" s="101"/>
      <c r="U2883" s="101"/>
      <c r="V2883" s="101"/>
      <c r="W2883" s="101"/>
      <c r="X2883" s="101"/>
      <c r="Y2883" s="101"/>
      <c r="Z2883" s="101"/>
      <c r="AA2883" s="101"/>
    </row>
    <row r="2884" customFormat="false" ht="15.75" hidden="false" customHeight="true" outlineLevel="0" collapsed="false">
      <c r="A2884" s="101"/>
      <c r="B2884" s="101" t="n">
        <v>49</v>
      </c>
      <c r="C2884" s="101" t="n">
        <v>137</v>
      </c>
      <c r="D2884" s="101" t="n">
        <v>88</v>
      </c>
      <c r="E2884" s="101" t="n">
        <v>225</v>
      </c>
      <c r="F2884" s="101" t="s">
        <v>309</v>
      </c>
      <c r="G2884" s="101" t="str">
        <f aca="false">E2884&amp;""&amp;F2884</f>
        <v>225Ra</v>
      </c>
      <c r="H2884" s="101" t="n">
        <v>21994.303</v>
      </c>
      <c r="I2884" s="101" t="n">
        <v>4904.34</v>
      </c>
      <c r="J2884" s="101" t="n">
        <v>7089.76</v>
      </c>
      <c r="K2884" s="101" t="n">
        <v>11383.14</v>
      </c>
      <c r="L2884" s="101" t="n">
        <v>12973.38</v>
      </c>
      <c r="M2884" s="101" t="n">
        <v>355.709</v>
      </c>
      <c r="N2884" s="101" t="n">
        <v>-316.25</v>
      </c>
      <c r="O2884" s="101" t="n">
        <v>5096.69</v>
      </c>
      <c r="P2884" s="101" t="n">
        <v>-7739.77</v>
      </c>
      <c r="Q2884" s="101" t="n">
        <v>-6312.01</v>
      </c>
      <c r="R2884" s="101"/>
      <c r="S2884" s="101"/>
      <c r="T2884" s="101"/>
      <c r="U2884" s="101"/>
      <c r="V2884" s="101"/>
      <c r="W2884" s="101"/>
      <c r="X2884" s="101"/>
      <c r="Y2884" s="101"/>
      <c r="Z2884" s="101"/>
      <c r="AA2884" s="101"/>
    </row>
    <row r="2885" customFormat="false" ht="15.75" hidden="false" customHeight="true" outlineLevel="0" collapsed="false">
      <c r="A2885" s="101"/>
      <c r="B2885" s="101" t="n">
        <v>47</v>
      </c>
      <c r="C2885" s="101" t="n">
        <v>136</v>
      </c>
      <c r="D2885" s="101" t="n">
        <v>89</v>
      </c>
      <c r="E2885" s="101" t="n">
        <v>225</v>
      </c>
      <c r="F2885" s="101" t="s">
        <v>310</v>
      </c>
      <c r="G2885" s="101" t="str">
        <f aca="false">E2885&amp;""&amp;F2885</f>
        <v>225Ac</v>
      </c>
      <c r="H2885" s="101" t="n">
        <v>21638.594</v>
      </c>
      <c r="I2885" s="101" t="n">
        <v>6667.72</v>
      </c>
      <c r="J2885" s="101" t="n">
        <v>4477.7</v>
      </c>
      <c r="K2885" s="101" t="n">
        <v>12330.74</v>
      </c>
      <c r="L2885" s="101" t="n">
        <v>11323.33</v>
      </c>
      <c r="M2885" s="101" t="n">
        <v>-671.957</v>
      </c>
      <c r="N2885" s="101" t="n">
        <v>-2702.28</v>
      </c>
      <c r="O2885" s="101" t="n">
        <v>5935.08</v>
      </c>
      <c r="P2885" s="101" t="n">
        <v>-7445.47</v>
      </c>
      <c r="Q2885" s="101" t="n">
        <v>-6426.67</v>
      </c>
      <c r="R2885" s="101"/>
      <c r="S2885" s="101"/>
      <c r="T2885" s="101"/>
      <c r="U2885" s="101"/>
      <c r="V2885" s="101"/>
      <c r="W2885" s="101"/>
      <c r="X2885" s="101"/>
      <c r="Y2885" s="101"/>
      <c r="Z2885" s="101"/>
      <c r="AA2885" s="101"/>
    </row>
    <row r="2886" customFormat="false" ht="15.75" hidden="false" customHeight="true" outlineLevel="0" collapsed="false">
      <c r="A2886" s="101"/>
      <c r="B2886" s="101" t="n">
        <v>45</v>
      </c>
      <c r="C2886" s="101" t="n">
        <v>135</v>
      </c>
      <c r="D2886" s="101" t="n">
        <v>90</v>
      </c>
      <c r="E2886" s="101" t="n">
        <v>225</v>
      </c>
      <c r="F2886" s="101" t="s">
        <v>311</v>
      </c>
      <c r="G2886" s="101" t="str">
        <f aca="false">E2886&amp;""&amp;F2886</f>
        <v>225Th</v>
      </c>
      <c r="H2886" s="101" t="n">
        <v>22310.551</v>
      </c>
      <c r="I2886" s="101" t="n">
        <v>5754.71</v>
      </c>
      <c r="J2886" s="101" t="n">
        <v>5213.42</v>
      </c>
      <c r="K2886" s="101" t="n">
        <v>13218.2</v>
      </c>
      <c r="L2886" s="101" t="n">
        <v>9502.2</v>
      </c>
      <c r="M2886" s="101" t="n">
        <v>-2030.327</v>
      </c>
      <c r="N2886" s="101" t="n">
        <v>-5067.32</v>
      </c>
      <c r="O2886" s="101" t="n">
        <v>6921.4</v>
      </c>
      <c r="P2886" s="101" t="n">
        <v>-3805.75</v>
      </c>
      <c r="Q2886" s="101" t="n">
        <v>-9623.42</v>
      </c>
      <c r="R2886" s="101"/>
      <c r="S2886" s="101"/>
      <c r="T2886" s="101"/>
      <c r="U2886" s="101"/>
      <c r="V2886" s="101"/>
      <c r="W2886" s="101"/>
      <c r="X2886" s="101"/>
      <c r="Y2886" s="101"/>
      <c r="Z2886" s="101"/>
      <c r="AA2886" s="101"/>
    </row>
    <row r="2887" customFormat="false" ht="15.75" hidden="false" customHeight="true" outlineLevel="0" collapsed="false">
      <c r="A2887" s="101"/>
      <c r="B2887" s="101" t="n">
        <v>43</v>
      </c>
      <c r="C2887" s="101" t="n">
        <v>134</v>
      </c>
      <c r="D2887" s="101" t="n">
        <v>91</v>
      </c>
      <c r="E2887" s="101" t="n">
        <v>225</v>
      </c>
      <c r="F2887" s="101" t="s">
        <v>312</v>
      </c>
      <c r="G2887" s="101" t="str">
        <f aca="false">E2887&amp;""&amp;F2887</f>
        <v>225Pa</v>
      </c>
      <c r="H2887" s="101" t="n">
        <v>24340.878</v>
      </c>
      <c r="I2887" s="101" t="n">
        <v>7593.09</v>
      </c>
      <c r="J2887" s="101" t="n">
        <v>2942.04</v>
      </c>
      <c r="K2887" s="101" t="n">
        <v>14122.79</v>
      </c>
      <c r="L2887" s="101" t="n">
        <v>8063.76</v>
      </c>
      <c r="M2887" s="101" t="n">
        <v>-3036.988</v>
      </c>
      <c r="N2887" s="101" t="n">
        <v>-7246.91</v>
      </c>
      <c r="O2887" s="101" t="n">
        <v>7392.5</v>
      </c>
      <c r="P2887" s="101" t="n">
        <v>-3183.09</v>
      </c>
      <c r="Q2887" s="101" t="n">
        <v>-9444.48</v>
      </c>
      <c r="R2887" s="101"/>
      <c r="S2887" s="101"/>
      <c r="T2887" s="101"/>
      <c r="U2887" s="101"/>
      <c r="V2887" s="101"/>
      <c r="W2887" s="101"/>
      <c r="X2887" s="101"/>
      <c r="Y2887" s="101"/>
      <c r="Z2887" s="101"/>
      <c r="AA2887" s="101"/>
    </row>
    <row r="2888" customFormat="false" ht="15.75" hidden="false" customHeight="true" outlineLevel="0" collapsed="false">
      <c r="A2888" s="101"/>
      <c r="B2888" s="101" t="n">
        <v>41</v>
      </c>
      <c r="C2888" s="101" t="n">
        <v>133</v>
      </c>
      <c r="D2888" s="101" t="n">
        <v>92</v>
      </c>
      <c r="E2888" s="101" t="n">
        <v>225</v>
      </c>
      <c r="F2888" s="101" t="s">
        <v>313</v>
      </c>
      <c r="G2888" s="101" t="str">
        <f aca="false">E2888&amp;""&amp;F2888</f>
        <v>225U</v>
      </c>
      <c r="H2888" s="101" t="n">
        <v>27377.867</v>
      </c>
      <c r="I2888" s="101" t="n">
        <v>6407.49</v>
      </c>
      <c r="J2888" s="101" t="n">
        <v>3773.76</v>
      </c>
      <c r="K2888" s="101" t="n">
        <v>14603.65</v>
      </c>
      <c r="L2888" s="101" t="n">
        <v>6586.19</v>
      </c>
      <c r="M2888" s="101" t="n">
        <v>-4209.926</v>
      </c>
      <c r="N2888" s="101"/>
      <c r="O2888" s="101" t="n">
        <v>8014.6</v>
      </c>
      <c r="P2888" s="101" t="n">
        <v>94.95</v>
      </c>
      <c r="Q2888" s="101" t="n">
        <v>-12569.01</v>
      </c>
      <c r="R2888" s="101"/>
      <c r="S2888" s="101"/>
      <c r="T2888" s="101"/>
      <c r="U2888" s="101"/>
      <c r="V2888" s="101"/>
      <c r="W2888" s="101"/>
      <c r="X2888" s="101"/>
      <c r="Y2888" s="101"/>
      <c r="Z2888" s="101"/>
      <c r="AA2888" s="101"/>
    </row>
    <row r="2889" customFormat="false" ht="15.75" hidden="false" customHeight="true" outlineLevel="0" collapsed="false">
      <c r="A2889" s="101"/>
      <c r="B2889" s="101" t="n">
        <v>39</v>
      </c>
      <c r="C2889" s="101" t="n">
        <v>132</v>
      </c>
      <c r="D2889" s="101" t="n">
        <v>93</v>
      </c>
      <c r="E2889" s="101" t="n">
        <v>225</v>
      </c>
      <c r="F2889" s="101" t="s">
        <v>314</v>
      </c>
      <c r="G2889" s="101" t="str">
        <f aca="false">E2889&amp;""&amp;F2889</f>
        <v>225Np</v>
      </c>
      <c r="H2889" s="101" t="n">
        <v>31587.793</v>
      </c>
      <c r="I2889" s="101" t="n">
        <v>8359.01</v>
      </c>
      <c r="J2889" s="101" t="n">
        <v>1415.22</v>
      </c>
      <c r="K2889" s="101" t="n">
        <v>15154.01</v>
      </c>
      <c r="L2889" s="101" t="n">
        <v>5311.18</v>
      </c>
      <c r="M2889" s="101"/>
      <c r="N2889" s="101"/>
      <c r="O2889" s="101" t="n">
        <v>8786.5</v>
      </c>
      <c r="P2889" s="101" t="n">
        <v>436.17</v>
      </c>
      <c r="Q2889" s="101"/>
      <c r="R2889" s="101"/>
      <c r="S2889" s="101"/>
      <c r="T2889" s="101"/>
      <c r="U2889" s="101"/>
      <c r="V2889" s="101"/>
      <c r="W2889" s="101"/>
      <c r="X2889" s="101"/>
      <c r="Y2889" s="101"/>
      <c r="Z2889" s="101"/>
      <c r="AA2889" s="101"/>
    </row>
    <row r="2890" customFormat="false" ht="15.75" hidden="false" customHeight="true" outlineLevel="0" collapsed="false">
      <c r="A2890" s="101"/>
      <c r="B2890" s="101" t="n">
        <v>58</v>
      </c>
      <c r="C2890" s="101" t="n">
        <v>142</v>
      </c>
      <c r="D2890" s="101" t="n">
        <v>84</v>
      </c>
      <c r="E2890" s="101" t="n">
        <v>226</v>
      </c>
      <c r="F2890" s="101" t="s">
        <v>305</v>
      </c>
      <c r="G2890" s="101" t="str">
        <f aca="false">E2890&amp;""&amp;F2890</f>
        <v>226Po</v>
      </c>
      <c r="H2890" s="101" t="n">
        <v>37549.01</v>
      </c>
      <c r="I2890" s="101" t="n">
        <v>5053.01</v>
      </c>
      <c r="J2890" s="101"/>
      <c r="K2890" s="101" t="n">
        <v>8504.01</v>
      </c>
      <c r="L2890" s="101"/>
      <c r="M2890" s="101" t="n">
        <v>2934.01</v>
      </c>
      <c r="N2890" s="101" t="n">
        <v>8801.01</v>
      </c>
      <c r="O2890" s="101"/>
      <c r="P2890" s="101"/>
      <c r="Q2890" s="101" t="n">
        <v>-917.01</v>
      </c>
      <c r="R2890" s="101"/>
      <c r="S2890" s="101"/>
      <c r="T2890" s="101"/>
      <c r="U2890" s="101"/>
      <c r="V2890" s="101"/>
      <c r="W2890" s="101"/>
      <c r="X2890" s="101"/>
      <c r="Y2890" s="101"/>
      <c r="Z2890" s="101"/>
      <c r="AA2890" s="101"/>
    </row>
    <row r="2891" customFormat="false" ht="15.75" hidden="false" customHeight="true" outlineLevel="0" collapsed="false">
      <c r="A2891" s="101"/>
      <c r="B2891" s="101" t="n">
        <v>56</v>
      </c>
      <c r="C2891" s="101" t="n">
        <v>141</v>
      </c>
      <c r="D2891" s="101" t="n">
        <v>85</v>
      </c>
      <c r="E2891" s="101" t="n">
        <v>226</v>
      </c>
      <c r="F2891" s="101" t="s">
        <v>306</v>
      </c>
      <c r="G2891" s="101" t="str">
        <f aca="false">E2891&amp;""&amp;F2891</f>
        <v>226At</v>
      </c>
      <c r="H2891" s="101" t="n">
        <v>34614.01</v>
      </c>
      <c r="I2891" s="101" t="n">
        <v>3852.01</v>
      </c>
      <c r="J2891" s="101" t="n">
        <v>7205.01</v>
      </c>
      <c r="K2891" s="101" t="n">
        <v>9239.01</v>
      </c>
      <c r="L2891" s="101" t="n">
        <v>16730.01</v>
      </c>
      <c r="M2891" s="101" t="n">
        <v>5867.01</v>
      </c>
      <c r="N2891" s="101" t="n">
        <v>7074.01</v>
      </c>
      <c r="O2891" s="101" t="n">
        <v>3518.01</v>
      </c>
      <c r="P2891" s="101"/>
      <c r="Q2891" s="101" t="n">
        <v>9.01</v>
      </c>
      <c r="R2891" s="101"/>
      <c r="S2891" s="101"/>
      <c r="T2891" s="101"/>
      <c r="U2891" s="101"/>
      <c r="V2891" s="101"/>
      <c r="W2891" s="101"/>
      <c r="X2891" s="101"/>
      <c r="Y2891" s="101"/>
      <c r="Z2891" s="101"/>
      <c r="AA2891" s="101"/>
    </row>
    <row r="2892" customFormat="false" ht="15.75" hidden="false" customHeight="true" outlineLevel="0" collapsed="false">
      <c r="A2892" s="101"/>
      <c r="B2892" s="101" t="n">
        <v>54</v>
      </c>
      <c r="C2892" s="101" t="n">
        <v>140</v>
      </c>
      <c r="D2892" s="101" t="n">
        <v>86</v>
      </c>
      <c r="E2892" s="101" t="n">
        <v>226</v>
      </c>
      <c r="F2892" s="101" t="s">
        <v>307</v>
      </c>
      <c r="G2892" s="101" t="str">
        <f aca="false">E2892&amp;""&amp;F2892</f>
        <v>226Rn</v>
      </c>
      <c r="H2892" s="101" t="n">
        <v>28747.193</v>
      </c>
      <c r="I2892" s="101" t="n">
        <v>5858.27</v>
      </c>
      <c r="J2892" s="101" t="n">
        <v>8936.01</v>
      </c>
      <c r="K2892" s="101" t="n">
        <v>9840.54</v>
      </c>
      <c r="L2892" s="101" t="n">
        <v>15741.01</v>
      </c>
      <c r="M2892" s="101" t="n">
        <v>1206.641</v>
      </c>
      <c r="N2892" s="101" t="n">
        <v>5077.62</v>
      </c>
      <c r="O2892" s="101" t="n">
        <v>3836.01</v>
      </c>
      <c r="P2892" s="101" t="n">
        <v>-13072.01</v>
      </c>
      <c r="Q2892" s="101" t="n">
        <v>-3144.92</v>
      </c>
      <c r="R2892" s="101"/>
      <c r="S2892" s="101"/>
      <c r="T2892" s="101"/>
      <c r="U2892" s="101"/>
      <c r="V2892" s="101"/>
      <c r="W2892" s="101"/>
      <c r="X2892" s="101"/>
      <c r="Y2892" s="101"/>
      <c r="Z2892" s="101"/>
      <c r="AA2892" s="101"/>
    </row>
    <row r="2893" customFormat="false" ht="15.75" hidden="false" customHeight="true" outlineLevel="0" collapsed="false">
      <c r="A2893" s="101"/>
      <c r="B2893" s="101" t="n">
        <v>52</v>
      </c>
      <c r="C2893" s="101" t="n">
        <v>139</v>
      </c>
      <c r="D2893" s="101" t="n">
        <v>87</v>
      </c>
      <c r="E2893" s="101" t="n">
        <v>226</v>
      </c>
      <c r="F2893" s="101" t="s">
        <v>308</v>
      </c>
      <c r="G2893" s="101" t="str">
        <f aca="false">E2893&amp;""&amp;F2893</f>
        <v>226Fr</v>
      </c>
      <c r="H2893" s="101" t="n">
        <v>27540.552</v>
      </c>
      <c r="I2893" s="101" t="n">
        <v>4351.57</v>
      </c>
      <c r="J2893" s="101" t="n">
        <v>6282.56</v>
      </c>
      <c r="K2893" s="101" t="n">
        <v>10397.18</v>
      </c>
      <c r="L2893" s="101" t="n">
        <v>14748.4</v>
      </c>
      <c r="M2893" s="101" t="n">
        <v>3870.981</v>
      </c>
      <c r="N2893" s="101" t="n">
        <v>3230.06</v>
      </c>
      <c r="O2893" s="101" t="n">
        <v>4162.61</v>
      </c>
      <c r="P2893" s="101" t="n">
        <v>-10143.01</v>
      </c>
      <c r="Q2893" s="101" t="n">
        <v>-2525.07</v>
      </c>
      <c r="R2893" s="101"/>
      <c r="S2893" s="101"/>
      <c r="T2893" s="101"/>
      <c r="U2893" s="101"/>
      <c r="V2893" s="101"/>
      <c r="W2893" s="101"/>
      <c r="X2893" s="101"/>
      <c r="Y2893" s="101"/>
      <c r="Z2893" s="101"/>
      <c r="AA2893" s="101"/>
    </row>
    <row r="2894" customFormat="false" ht="15.75" hidden="false" customHeight="true" outlineLevel="0" collapsed="false">
      <c r="A2894" s="101"/>
      <c r="B2894" s="101" t="n">
        <v>50</v>
      </c>
      <c r="C2894" s="101" t="n">
        <v>138</v>
      </c>
      <c r="D2894" s="101" t="n">
        <v>88</v>
      </c>
      <c r="E2894" s="101" t="n">
        <v>226</v>
      </c>
      <c r="F2894" s="101" t="s">
        <v>309</v>
      </c>
      <c r="G2894" s="101" t="str">
        <f aca="false">E2894&amp;""&amp;F2894</f>
        <v>226Ra</v>
      </c>
      <c r="H2894" s="101" t="n">
        <v>23669.571</v>
      </c>
      <c r="I2894" s="101" t="n">
        <v>6396.05</v>
      </c>
      <c r="J2894" s="101" t="n">
        <v>7440.2</v>
      </c>
      <c r="K2894" s="101" t="n">
        <v>11300.39</v>
      </c>
      <c r="L2894" s="101" t="n">
        <v>13353.47</v>
      </c>
      <c r="M2894" s="101" t="n">
        <v>-640.917</v>
      </c>
      <c r="N2894" s="101" t="n">
        <v>472.22</v>
      </c>
      <c r="O2894" s="101" t="n">
        <v>4870.62</v>
      </c>
      <c r="P2894" s="101" t="n">
        <v>-10153.54</v>
      </c>
      <c r="Q2894" s="101" t="n">
        <v>-6040.34</v>
      </c>
      <c r="R2894" s="101"/>
      <c r="S2894" s="101"/>
      <c r="T2894" s="101"/>
      <c r="U2894" s="101"/>
      <c r="V2894" s="101"/>
      <c r="W2894" s="101"/>
      <c r="X2894" s="101"/>
      <c r="Y2894" s="101"/>
      <c r="Z2894" s="101"/>
      <c r="AA2894" s="101"/>
    </row>
    <row r="2895" customFormat="false" ht="15.75" hidden="false" customHeight="true" outlineLevel="0" collapsed="false">
      <c r="A2895" s="101"/>
      <c r="B2895" s="101" t="n">
        <v>48</v>
      </c>
      <c r="C2895" s="101" t="n">
        <v>137</v>
      </c>
      <c r="D2895" s="101" t="n">
        <v>89</v>
      </c>
      <c r="E2895" s="101" t="n">
        <v>226</v>
      </c>
      <c r="F2895" s="101" t="s">
        <v>310</v>
      </c>
      <c r="G2895" s="101" t="str">
        <f aca="false">E2895&amp;""&amp;F2895</f>
        <v>226Ac</v>
      </c>
      <c r="H2895" s="101" t="n">
        <v>24310.487</v>
      </c>
      <c r="I2895" s="101" t="n">
        <v>5399.42</v>
      </c>
      <c r="J2895" s="101" t="n">
        <v>4972.79</v>
      </c>
      <c r="K2895" s="101" t="n">
        <v>12067.14</v>
      </c>
      <c r="L2895" s="101" t="n">
        <v>12062.55</v>
      </c>
      <c r="M2895" s="101" t="n">
        <v>1113.135</v>
      </c>
      <c r="N2895" s="101" t="n">
        <v>-1722.98</v>
      </c>
      <c r="O2895" s="101" t="n">
        <v>5535.81</v>
      </c>
      <c r="P2895" s="101" t="n">
        <v>-6799.28</v>
      </c>
      <c r="Q2895" s="101" t="n">
        <v>-6071.38</v>
      </c>
      <c r="R2895" s="101"/>
      <c r="S2895" s="101"/>
      <c r="T2895" s="101"/>
      <c r="U2895" s="101"/>
      <c r="V2895" s="101"/>
      <c r="W2895" s="101"/>
      <c r="X2895" s="101"/>
      <c r="Y2895" s="101"/>
      <c r="Z2895" s="101"/>
      <c r="AA2895" s="101"/>
    </row>
    <row r="2896" customFormat="false" ht="15.75" hidden="false" customHeight="true" outlineLevel="0" collapsed="false">
      <c r="A2896" s="101"/>
      <c r="B2896" s="101" t="n">
        <v>46</v>
      </c>
      <c r="C2896" s="101" t="n">
        <v>136</v>
      </c>
      <c r="D2896" s="101" t="n">
        <v>90</v>
      </c>
      <c r="E2896" s="101" t="n">
        <v>226</v>
      </c>
      <c r="F2896" s="101" t="s">
        <v>311</v>
      </c>
      <c r="G2896" s="101" t="str">
        <f aca="false">E2896&amp;""&amp;F2896</f>
        <v>226Th</v>
      </c>
      <c r="H2896" s="101" t="n">
        <v>23197.352</v>
      </c>
      <c r="I2896" s="101" t="n">
        <v>7184.52</v>
      </c>
      <c r="J2896" s="101" t="n">
        <v>5730.21</v>
      </c>
      <c r="K2896" s="101" t="n">
        <v>12939.23</v>
      </c>
      <c r="L2896" s="101" t="n">
        <v>10207.92</v>
      </c>
      <c r="M2896" s="101" t="n">
        <v>-2836.119</v>
      </c>
      <c r="N2896" s="101" t="n">
        <v>-4131.84</v>
      </c>
      <c r="O2896" s="101" t="n">
        <v>6450.86</v>
      </c>
      <c r="P2896" s="101" t="n">
        <v>-6085.92</v>
      </c>
      <c r="Q2896" s="101" t="n">
        <v>-9214.84</v>
      </c>
      <c r="R2896" s="101"/>
      <c r="S2896" s="101"/>
      <c r="T2896" s="101"/>
      <c r="U2896" s="101"/>
      <c r="V2896" s="101"/>
      <c r="W2896" s="101"/>
      <c r="X2896" s="101"/>
      <c r="Y2896" s="101"/>
      <c r="Z2896" s="101"/>
      <c r="AA2896" s="101"/>
    </row>
    <row r="2897" customFormat="false" ht="15.75" hidden="false" customHeight="true" outlineLevel="0" collapsed="false">
      <c r="A2897" s="101"/>
      <c r="B2897" s="101" t="n">
        <v>44</v>
      </c>
      <c r="C2897" s="101" t="n">
        <v>135</v>
      </c>
      <c r="D2897" s="101" t="n">
        <v>91</v>
      </c>
      <c r="E2897" s="101" t="n">
        <v>226</v>
      </c>
      <c r="F2897" s="101" t="s">
        <v>312</v>
      </c>
      <c r="G2897" s="101" t="str">
        <f aca="false">E2897&amp;""&amp;F2897</f>
        <v>226Pa</v>
      </c>
      <c r="H2897" s="101" t="n">
        <v>26033.471</v>
      </c>
      <c r="I2897" s="101" t="n">
        <v>6378.72</v>
      </c>
      <c r="J2897" s="101" t="n">
        <v>3566.05</v>
      </c>
      <c r="K2897" s="101" t="n">
        <v>13971.82</v>
      </c>
      <c r="L2897" s="101" t="n">
        <v>8779.47</v>
      </c>
      <c r="M2897" s="101" t="n">
        <v>-1295.725</v>
      </c>
      <c r="N2897" s="101" t="n">
        <v>-6744.01</v>
      </c>
      <c r="O2897" s="101" t="n">
        <v>6986.81</v>
      </c>
      <c r="P2897" s="101" t="n">
        <v>-2894.09</v>
      </c>
      <c r="Q2897" s="101" t="n">
        <v>-9415.71</v>
      </c>
      <c r="R2897" s="101"/>
      <c r="S2897" s="101"/>
      <c r="T2897" s="101"/>
      <c r="U2897" s="101"/>
      <c r="V2897" s="101"/>
      <c r="W2897" s="101"/>
      <c r="X2897" s="101"/>
      <c r="Y2897" s="101"/>
      <c r="Z2897" s="101"/>
      <c r="AA2897" s="101"/>
    </row>
    <row r="2898" customFormat="false" ht="15.75" hidden="false" customHeight="true" outlineLevel="0" collapsed="false">
      <c r="A2898" s="101"/>
      <c r="B2898" s="101" t="n">
        <v>42</v>
      </c>
      <c r="C2898" s="101" t="n">
        <v>134</v>
      </c>
      <c r="D2898" s="101" t="n">
        <v>92</v>
      </c>
      <c r="E2898" s="101" t="n">
        <v>226</v>
      </c>
      <c r="F2898" s="101" t="s">
        <v>313</v>
      </c>
      <c r="G2898" s="101" t="str">
        <f aca="false">E2898&amp;""&amp;F2898</f>
        <v>226U</v>
      </c>
      <c r="H2898" s="101" t="n">
        <v>27329.197</v>
      </c>
      <c r="I2898" s="101" t="n">
        <v>8119.99</v>
      </c>
      <c r="J2898" s="101" t="n">
        <v>4300.65</v>
      </c>
      <c r="K2898" s="101" t="n">
        <v>14527.48</v>
      </c>
      <c r="L2898" s="101" t="n">
        <v>7242.69</v>
      </c>
      <c r="M2898" s="101" t="n">
        <v>-5448.01</v>
      </c>
      <c r="N2898" s="101"/>
      <c r="O2898" s="101" t="n">
        <v>7700.96</v>
      </c>
      <c r="P2898" s="101" t="n">
        <v>-2270.33</v>
      </c>
      <c r="Q2898" s="101" t="n">
        <v>-12329.91</v>
      </c>
      <c r="R2898" s="101"/>
      <c r="S2898" s="101"/>
      <c r="T2898" s="101"/>
      <c r="U2898" s="101"/>
      <c r="V2898" s="101"/>
      <c r="W2898" s="101"/>
      <c r="X2898" s="101"/>
      <c r="Y2898" s="101"/>
      <c r="Z2898" s="101"/>
      <c r="AA2898" s="101"/>
    </row>
    <row r="2899" customFormat="false" ht="15.75" hidden="false" customHeight="true" outlineLevel="0" collapsed="false">
      <c r="A2899" s="101"/>
      <c r="B2899" s="101" t="n">
        <v>40</v>
      </c>
      <c r="C2899" s="101" t="n">
        <v>133</v>
      </c>
      <c r="D2899" s="101" t="n">
        <v>93</v>
      </c>
      <c r="E2899" s="101" t="n">
        <v>226</v>
      </c>
      <c r="F2899" s="101" t="s">
        <v>314</v>
      </c>
      <c r="G2899" s="101" t="str">
        <f aca="false">E2899&amp;""&amp;F2899</f>
        <v>226Np</v>
      </c>
      <c r="H2899" s="101" t="n">
        <v>32777.01</v>
      </c>
      <c r="I2899" s="101" t="n">
        <v>6882.01</v>
      </c>
      <c r="J2899" s="101" t="n">
        <v>1890.01</v>
      </c>
      <c r="K2899" s="101" t="n">
        <v>15241.01</v>
      </c>
      <c r="L2899" s="101" t="n">
        <v>5663.01</v>
      </c>
      <c r="M2899" s="101"/>
      <c r="N2899" s="101"/>
      <c r="O2899" s="101" t="n">
        <v>8197.3</v>
      </c>
      <c r="P2899" s="101" t="n">
        <v>1147.01</v>
      </c>
      <c r="Q2899" s="101"/>
      <c r="R2899" s="101"/>
      <c r="S2899" s="101"/>
      <c r="T2899" s="101"/>
      <c r="U2899" s="101"/>
      <c r="V2899" s="101"/>
      <c r="W2899" s="101"/>
      <c r="X2899" s="101"/>
      <c r="Y2899" s="101"/>
      <c r="Z2899" s="101"/>
      <c r="AA2899" s="101"/>
    </row>
    <row r="2900" customFormat="false" ht="15.75" hidden="false" customHeight="true" outlineLevel="0" collapsed="false">
      <c r="A2900" s="101"/>
      <c r="B2900" s="101" t="n">
        <v>59</v>
      </c>
      <c r="C2900" s="101" t="n">
        <v>143</v>
      </c>
      <c r="D2900" s="101" t="n">
        <v>84</v>
      </c>
      <c r="E2900" s="101" t="n">
        <v>227</v>
      </c>
      <c r="F2900" s="101" t="s">
        <v>305</v>
      </c>
      <c r="G2900" s="101" t="str">
        <f aca="false">E2900&amp;""&amp;F2900</f>
        <v>227Po</v>
      </c>
      <c r="H2900" s="101" t="n">
        <v>42281.01</v>
      </c>
      <c r="I2900" s="101" t="n">
        <v>3339.01</v>
      </c>
      <c r="J2900" s="101"/>
      <c r="K2900" s="101" t="n">
        <v>8393.01</v>
      </c>
      <c r="L2900" s="101"/>
      <c r="M2900" s="101" t="n">
        <v>4797.01</v>
      </c>
      <c r="N2900" s="101" t="n">
        <v>9395.01</v>
      </c>
      <c r="O2900" s="101"/>
      <c r="P2900" s="101"/>
      <c r="Q2900" s="101" t="n">
        <v>-405.01</v>
      </c>
      <c r="R2900" s="101"/>
      <c r="S2900" s="101"/>
      <c r="T2900" s="101"/>
      <c r="U2900" s="101"/>
      <c r="V2900" s="101"/>
      <c r="W2900" s="101"/>
      <c r="X2900" s="101"/>
      <c r="Y2900" s="101"/>
      <c r="Z2900" s="101"/>
      <c r="AA2900" s="101"/>
    </row>
    <row r="2901" customFormat="false" ht="15.75" hidden="false" customHeight="true" outlineLevel="0" collapsed="false">
      <c r="A2901" s="101"/>
      <c r="B2901" s="101" t="n">
        <v>57</v>
      </c>
      <c r="C2901" s="101" t="n">
        <v>142</v>
      </c>
      <c r="D2901" s="101" t="n">
        <v>85</v>
      </c>
      <c r="E2901" s="101" t="n">
        <v>227</v>
      </c>
      <c r="F2901" s="101" t="s">
        <v>306</v>
      </c>
      <c r="G2901" s="101" t="str">
        <f aca="false">E2901&amp;""&amp;F2901</f>
        <v>227At</v>
      </c>
      <c r="H2901" s="101" t="n">
        <v>37483.01</v>
      </c>
      <c r="I2901" s="101" t="n">
        <v>5202.01</v>
      </c>
      <c r="J2901" s="101" t="n">
        <v>7354.01</v>
      </c>
      <c r="K2901" s="101" t="n">
        <v>9054.01</v>
      </c>
      <c r="L2901" s="101"/>
      <c r="M2901" s="101" t="n">
        <v>4597.01</v>
      </c>
      <c r="N2901" s="101" t="n">
        <v>7798.01</v>
      </c>
      <c r="O2901" s="101" t="n">
        <v>2922.01</v>
      </c>
      <c r="P2901" s="101"/>
      <c r="Q2901" s="101" t="n">
        <v>665.01</v>
      </c>
      <c r="R2901" s="101"/>
      <c r="S2901" s="101"/>
      <c r="T2901" s="101"/>
      <c r="U2901" s="101"/>
      <c r="V2901" s="101"/>
      <c r="W2901" s="101"/>
      <c r="X2901" s="101"/>
      <c r="Y2901" s="101"/>
      <c r="Z2901" s="101"/>
      <c r="AA2901" s="101"/>
    </row>
    <row r="2902" customFormat="false" ht="15.75" hidden="false" customHeight="true" outlineLevel="0" collapsed="false">
      <c r="A2902" s="101"/>
      <c r="B2902" s="101" t="n">
        <v>55</v>
      </c>
      <c r="C2902" s="101" t="n">
        <v>141</v>
      </c>
      <c r="D2902" s="101" t="n">
        <v>86</v>
      </c>
      <c r="E2902" s="101" t="n">
        <v>227</v>
      </c>
      <c r="F2902" s="101" t="s">
        <v>307</v>
      </c>
      <c r="G2902" s="101" t="str">
        <f aca="false">E2902&amp;""&amp;F2902</f>
        <v>227Rn</v>
      </c>
      <c r="H2902" s="101" t="n">
        <v>32885.834</v>
      </c>
      <c r="I2902" s="101" t="n">
        <v>3932.68</v>
      </c>
      <c r="J2902" s="101" t="n">
        <v>9017.01</v>
      </c>
      <c r="K2902" s="101" t="n">
        <v>9790.94</v>
      </c>
      <c r="L2902" s="101" t="n">
        <v>16223.01</v>
      </c>
      <c r="M2902" s="101" t="n">
        <v>3200.052</v>
      </c>
      <c r="N2902" s="101" t="n">
        <v>5706.38</v>
      </c>
      <c r="O2902" s="101" t="n">
        <v>3382.01</v>
      </c>
      <c r="P2902" s="101" t="n">
        <v>-11952.01</v>
      </c>
      <c r="Q2902" s="101" t="n">
        <v>-2726.03</v>
      </c>
      <c r="R2902" s="101"/>
      <c r="S2902" s="101"/>
      <c r="T2902" s="101"/>
      <c r="U2902" s="101"/>
      <c r="V2902" s="101"/>
      <c r="W2902" s="101"/>
      <c r="X2902" s="101"/>
      <c r="Y2902" s="101"/>
      <c r="Z2902" s="101"/>
      <c r="AA2902" s="101"/>
    </row>
    <row r="2903" customFormat="false" ht="15.75" hidden="false" customHeight="true" outlineLevel="0" collapsed="false">
      <c r="A2903" s="101"/>
      <c r="B2903" s="101" t="n">
        <v>53</v>
      </c>
      <c r="C2903" s="101" t="n">
        <v>140</v>
      </c>
      <c r="D2903" s="101" t="n">
        <v>87</v>
      </c>
      <c r="E2903" s="101" t="n">
        <v>227</v>
      </c>
      <c r="F2903" s="101" t="s">
        <v>308</v>
      </c>
      <c r="G2903" s="101" t="str">
        <f aca="false">E2903&amp;""&amp;F2903</f>
        <v>227Fr</v>
      </c>
      <c r="H2903" s="101" t="n">
        <v>29685.782</v>
      </c>
      <c r="I2903" s="101" t="n">
        <v>5926.09</v>
      </c>
      <c r="J2903" s="101" t="n">
        <v>6350.38</v>
      </c>
      <c r="K2903" s="101" t="n">
        <v>10277.65</v>
      </c>
      <c r="L2903" s="101" t="n">
        <v>15287.01</v>
      </c>
      <c r="M2903" s="101" t="n">
        <v>2506.324</v>
      </c>
      <c r="N2903" s="101" t="n">
        <v>3834.7</v>
      </c>
      <c r="O2903" s="101" t="n">
        <v>3832.86</v>
      </c>
      <c r="P2903" s="101" t="n">
        <v>-12218.01</v>
      </c>
      <c r="Q2903" s="101" t="n">
        <v>-2055.11</v>
      </c>
      <c r="R2903" s="101"/>
      <c r="S2903" s="101"/>
      <c r="T2903" s="101"/>
      <c r="U2903" s="101"/>
      <c r="V2903" s="101"/>
      <c r="W2903" s="101"/>
      <c r="X2903" s="101"/>
      <c r="Y2903" s="101"/>
      <c r="Z2903" s="101"/>
      <c r="AA2903" s="101"/>
    </row>
    <row r="2904" customFormat="false" ht="15.75" hidden="false" customHeight="true" outlineLevel="0" collapsed="false">
      <c r="A2904" s="101"/>
      <c r="B2904" s="101" t="n">
        <v>51</v>
      </c>
      <c r="C2904" s="101" t="n">
        <v>139</v>
      </c>
      <c r="D2904" s="101" t="n">
        <v>88</v>
      </c>
      <c r="E2904" s="101" t="n">
        <v>227</v>
      </c>
      <c r="F2904" s="101" t="s">
        <v>309</v>
      </c>
      <c r="G2904" s="101" t="str">
        <f aca="false">E2904&amp;""&amp;F2904</f>
        <v>227Ra</v>
      </c>
      <c r="H2904" s="101" t="n">
        <v>27179.458</v>
      </c>
      <c r="I2904" s="101" t="n">
        <v>4561.43</v>
      </c>
      <c r="J2904" s="101" t="n">
        <v>7650.06</v>
      </c>
      <c r="K2904" s="101" t="n">
        <v>10957.48</v>
      </c>
      <c r="L2904" s="101" t="n">
        <v>13932.62</v>
      </c>
      <c r="M2904" s="101" t="n">
        <v>1328.372</v>
      </c>
      <c r="N2904" s="101" t="n">
        <v>1373.14</v>
      </c>
      <c r="O2904" s="101" t="n">
        <v>4364.8</v>
      </c>
      <c r="P2904" s="101" t="n">
        <v>-8856.71</v>
      </c>
      <c r="Q2904" s="101" t="n">
        <v>-5202.35</v>
      </c>
      <c r="R2904" s="101"/>
      <c r="S2904" s="101"/>
      <c r="T2904" s="101"/>
      <c r="U2904" s="101"/>
      <c r="V2904" s="101"/>
      <c r="W2904" s="101"/>
      <c r="X2904" s="101"/>
      <c r="Y2904" s="101"/>
      <c r="Z2904" s="101"/>
      <c r="AA2904" s="101"/>
    </row>
    <row r="2905" customFormat="false" ht="15.75" hidden="false" customHeight="true" outlineLevel="0" collapsed="false">
      <c r="A2905" s="101"/>
      <c r="B2905" s="101" t="n">
        <v>49</v>
      </c>
      <c r="C2905" s="101" t="n">
        <v>138</v>
      </c>
      <c r="D2905" s="101" t="n">
        <v>89</v>
      </c>
      <c r="E2905" s="101" t="n">
        <v>227</v>
      </c>
      <c r="F2905" s="101" t="s">
        <v>310</v>
      </c>
      <c r="G2905" s="101" t="str">
        <f aca="false">E2905&amp;""&amp;F2905</f>
        <v>227Ac</v>
      </c>
      <c r="H2905" s="101" t="n">
        <v>25851.085</v>
      </c>
      <c r="I2905" s="101" t="n">
        <v>6530.72</v>
      </c>
      <c r="J2905" s="101" t="n">
        <v>5107.46</v>
      </c>
      <c r="K2905" s="101" t="n">
        <v>11930.14</v>
      </c>
      <c r="L2905" s="101" t="n">
        <v>12547.66</v>
      </c>
      <c r="M2905" s="101" t="n">
        <v>44.764</v>
      </c>
      <c r="N2905" s="101" t="n">
        <v>-980.93</v>
      </c>
      <c r="O2905" s="101" t="n">
        <v>5042.19</v>
      </c>
      <c r="P2905" s="101" t="n">
        <v>-8978.44</v>
      </c>
      <c r="Q2905" s="101" t="n">
        <v>-5417.58</v>
      </c>
      <c r="R2905" s="101"/>
      <c r="S2905" s="101"/>
      <c r="T2905" s="101"/>
      <c r="U2905" s="101"/>
      <c r="V2905" s="101"/>
      <c r="W2905" s="101"/>
      <c r="X2905" s="101"/>
      <c r="Y2905" s="101"/>
      <c r="Z2905" s="101"/>
      <c r="AA2905" s="101"/>
    </row>
    <row r="2906" customFormat="false" ht="15.75" hidden="false" customHeight="true" outlineLevel="0" collapsed="false">
      <c r="A2906" s="101"/>
      <c r="B2906" s="101" t="n">
        <v>47</v>
      </c>
      <c r="C2906" s="101" t="n">
        <v>137</v>
      </c>
      <c r="D2906" s="101" t="n">
        <v>90</v>
      </c>
      <c r="E2906" s="101" t="n">
        <v>227</v>
      </c>
      <c r="F2906" s="101" t="s">
        <v>311</v>
      </c>
      <c r="G2906" s="101" t="str">
        <f aca="false">E2906&amp;""&amp;F2906</f>
        <v>227Th</v>
      </c>
      <c r="H2906" s="101" t="n">
        <v>25806.321</v>
      </c>
      <c r="I2906" s="101" t="n">
        <v>5462.35</v>
      </c>
      <c r="J2906" s="101" t="n">
        <v>5793.14</v>
      </c>
      <c r="K2906" s="101" t="n">
        <v>12646.86</v>
      </c>
      <c r="L2906" s="101" t="n">
        <v>10765.92</v>
      </c>
      <c r="M2906" s="101" t="n">
        <v>-1025.691</v>
      </c>
      <c r="N2906" s="101" t="n">
        <v>-3216.03</v>
      </c>
      <c r="O2906" s="101" t="n">
        <v>6146.6</v>
      </c>
      <c r="P2906" s="101" t="n">
        <v>-5152.22</v>
      </c>
      <c r="Q2906" s="101" t="n">
        <v>-8298.47</v>
      </c>
      <c r="R2906" s="101"/>
      <c r="S2906" s="101"/>
      <c r="T2906" s="101"/>
      <c r="U2906" s="101"/>
      <c r="V2906" s="101"/>
      <c r="W2906" s="101"/>
      <c r="X2906" s="101"/>
      <c r="Y2906" s="101"/>
      <c r="Z2906" s="101"/>
      <c r="AA2906" s="101"/>
    </row>
    <row r="2907" customFormat="false" ht="15.75" hidden="false" customHeight="true" outlineLevel="0" collapsed="false">
      <c r="A2907" s="101"/>
      <c r="B2907" s="101" t="n">
        <v>45</v>
      </c>
      <c r="C2907" s="101" t="n">
        <v>136</v>
      </c>
      <c r="D2907" s="101" t="n">
        <v>91</v>
      </c>
      <c r="E2907" s="101" t="n">
        <v>227</v>
      </c>
      <c r="F2907" s="101" t="s">
        <v>312</v>
      </c>
      <c r="G2907" s="101" t="str">
        <f aca="false">E2907&amp;""&amp;F2907</f>
        <v>227Pa</v>
      </c>
      <c r="H2907" s="101" t="n">
        <v>26832.012</v>
      </c>
      <c r="I2907" s="101" t="n">
        <v>7272.78</v>
      </c>
      <c r="J2907" s="101" t="n">
        <v>3654.31</v>
      </c>
      <c r="K2907" s="101" t="n">
        <v>13651.5</v>
      </c>
      <c r="L2907" s="101" t="n">
        <v>9384.52</v>
      </c>
      <c r="M2907" s="101" t="n">
        <v>-2190.335</v>
      </c>
      <c r="N2907" s="101" t="n">
        <v>-5730.34</v>
      </c>
      <c r="O2907" s="101" t="n">
        <v>6580.4</v>
      </c>
      <c r="P2907" s="101" t="n">
        <v>-4767.45</v>
      </c>
      <c r="Q2907" s="101" t="n">
        <v>-8568.5</v>
      </c>
      <c r="R2907" s="101"/>
      <c r="S2907" s="101"/>
      <c r="T2907" s="101"/>
      <c r="U2907" s="101"/>
      <c r="V2907" s="101"/>
      <c r="W2907" s="101"/>
      <c r="X2907" s="101"/>
      <c r="Y2907" s="101"/>
      <c r="Z2907" s="101"/>
      <c r="AA2907" s="101"/>
    </row>
    <row r="2908" customFormat="false" ht="15.75" hidden="false" customHeight="true" outlineLevel="0" collapsed="false">
      <c r="A2908" s="101"/>
      <c r="B2908" s="101" t="n">
        <v>43</v>
      </c>
      <c r="C2908" s="101" t="n">
        <v>135</v>
      </c>
      <c r="D2908" s="101" t="n">
        <v>92</v>
      </c>
      <c r="E2908" s="101" t="n">
        <v>227</v>
      </c>
      <c r="F2908" s="101" t="s">
        <v>313</v>
      </c>
      <c r="G2908" s="101" t="str">
        <f aca="false">E2908&amp;""&amp;F2908</f>
        <v>227U</v>
      </c>
      <c r="H2908" s="101" t="n">
        <v>29022.347</v>
      </c>
      <c r="I2908" s="101" t="n">
        <v>6378.17</v>
      </c>
      <c r="J2908" s="101" t="n">
        <v>4300.09</v>
      </c>
      <c r="K2908" s="101" t="n">
        <v>14498.15</v>
      </c>
      <c r="L2908" s="101" t="n">
        <v>7866.15</v>
      </c>
      <c r="M2908" s="101" t="n">
        <v>-3540.009</v>
      </c>
      <c r="N2908" s="101"/>
      <c r="O2908" s="101" t="n">
        <v>7211.31</v>
      </c>
      <c r="P2908" s="101" t="n">
        <v>-1463.98</v>
      </c>
      <c r="Q2908" s="101" t="n">
        <v>-11826.01</v>
      </c>
      <c r="R2908" s="101"/>
      <c r="S2908" s="101"/>
      <c r="T2908" s="101"/>
      <c r="U2908" s="101"/>
      <c r="V2908" s="101"/>
      <c r="W2908" s="101"/>
      <c r="X2908" s="101"/>
      <c r="Y2908" s="101"/>
      <c r="Z2908" s="101"/>
      <c r="AA2908" s="101"/>
    </row>
    <row r="2909" customFormat="false" ht="15.75" hidden="false" customHeight="true" outlineLevel="0" collapsed="false">
      <c r="A2909" s="101"/>
      <c r="B2909" s="101" t="n">
        <v>41</v>
      </c>
      <c r="C2909" s="101" t="n">
        <v>134</v>
      </c>
      <c r="D2909" s="101" t="n">
        <v>93</v>
      </c>
      <c r="E2909" s="101" t="n">
        <v>227</v>
      </c>
      <c r="F2909" s="101" t="s">
        <v>314</v>
      </c>
      <c r="G2909" s="101" t="str">
        <f aca="false">E2909&amp;""&amp;F2909</f>
        <v>227Np</v>
      </c>
      <c r="H2909" s="101" t="n">
        <v>32562.356</v>
      </c>
      <c r="I2909" s="101" t="n">
        <v>8286.01</v>
      </c>
      <c r="J2909" s="101" t="n">
        <v>2055.81</v>
      </c>
      <c r="K2909" s="101" t="n">
        <v>15168.07</v>
      </c>
      <c r="L2909" s="101" t="n">
        <v>6356.46</v>
      </c>
      <c r="M2909" s="101"/>
      <c r="N2909" s="101"/>
      <c r="O2909" s="101" t="n">
        <v>7816.41</v>
      </c>
      <c r="P2909" s="101" t="n">
        <v>-760.09</v>
      </c>
      <c r="Q2909" s="101"/>
      <c r="R2909" s="101"/>
      <c r="S2909" s="101"/>
      <c r="T2909" s="101"/>
      <c r="U2909" s="101"/>
      <c r="V2909" s="101"/>
      <c r="W2909" s="101"/>
      <c r="X2909" s="101"/>
      <c r="Y2909" s="101"/>
      <c r="Z2909" s="101"/>
      <c r="AA2909" s="101"/>
    </row>
    <row r="2910" customFormat="false" ht="15.75" hidden="false" customHeight="true" outlineLevel="0" collapsed="false">
      <c r="A2910" s="101"/>
      <c r="B2910" s="101" t="n">
        <v>58</v>
      </c>
      <c r="C2910" s="101" t="n">
        <v>143</v>
      </c>
      <c r="D2910" s="101" t="n">
        <v>85</v>
      </c>
      <c r="E2910" s="101" t="n">
        <v>228</v>
      </c>
      <c r="F2910" s="101" t="s">
        <v>306</v>
      </c>
      <c r="G2910" s="101" t="str">
        <f aca="false">E2910&amp;""&amp;F2910</f>
        <v>228At</v>
      </c>
      <c r="H2910" s="101" t="n">
        <v>41684.01</v>
      </c>
      <c r="I2910" s="101" t="n">
        <v>3870.01</v>
      </c>
      <c r="J2910" s="101" t="n">
        <v>7885.01</v>
      </c>
      <c r="K2910" s="101" t="n">
        <v>9073.01</v>
      </c>
      <c r="L2910" s="101"/>
      <c r="M2910" s="101" t="n">
        <v>6441.01</v>
      </c>
      <c r="N2910" s="101" t="n">
        <v>8315.01</v>
      </c>
      <c r="O2910" s="101" t="n">
        <v>2493.01</v>
      </c>
      <c r="P2910" s="101"/>
      <c r="Q2910" s="101" t="n">
        <v>727.01</v>
      </c>
      <c r="R2910" s="101"/>
      <c r="S2910" s="101"/>
      <c r="T2910" s="101"/>
      <c r="U2910" s="101"/>
      <c r="V2910" s="101"/>
      <c r="W2910" s="101"/>
      <c r="X2910" s="101"/>
      <c r="Y2910" s="101"/>
      <c r="Z2910" s="101"/>
      <c r="AA2910" s="101"/>
    </row>
    <row r="2911" customFormat="false" ht="15.75" hidden="false" customHeight="true" outlineLevel="0" collapsed="false">
      <c r="A2911" s="101"/>
      <c r="B2911" s="101" t="n">
        <v>56</v>
      </c>
      <c r="C2911" s="101" t="n">
        <v>142</v>
      </c>
      <c r="D2911" s="101" t="n">
        <v>86</v>
      </c>
      <c r="E2911" s="101" t="n">
        <v>228</v>
      </c>
      <c r="F2911" s="101" t="s">
        <v>307</v>
      </c>
      <c r="G2911" s="101" t="str">
        <f aca="false">E2911&amp;""&amp;F2911</f>
        <v>228Rn</v>
      </c>
      <c r="H2911" s="101" t="n">
        <v>35243.465</v>
      </c>
      <c r="I2911" s="101" t="n">
        <v>5713.69</v>
      </c>
      <c r="J2911" s="101" t="n">
        <v>9529.01</v>
      </c>
      <c r="K2911" s="101" t="n">
        <v>9646.36</v>
      </c>
      <c r="L2911" s="101" t="n">
        <v>16883.01</v>
      </c>
      <c r="M2911" s="101" t="n">
        <v>1874.392</v>
      </c>
      <c r="N2911" s="101" t="n">
        <v>6301.27</v>
      </c>
      <c r="O2911" s="101" t="n">
        <v>2908.01</v>
      </c>
      <c r="P2911" s="101" t="n">
        <v>-14326.01</v>
      </c>
      <c r="Q2911" s="101" t="n">
        <v>-2513.63</v>
      </c>
      <c r="R2911" s="101"/>
      <c r="S2911" s="101"/>
      <c r="T2911" s="101"/>
      <c r="U2911" s="101"/>
      <c r="V2911" s="101"/>
      <c r="W2911" s="101"/>
      <c r="X2911" s="101"/>
      <c r="Y2911" s="101"/>
      <c r="Z2911" s="101"/>
      <c r="AA2911" s="101"/>
    </row>
    <row r="2912" customFormat="false" ht="15.75" hidden="false" customHeight="true" outlineLevel="0" collapsed="false">
      <c r="A2912" s="101"/>
      <c r="B2912" s="101" t="n">
        <v>54</v>
      </c>
      <c r="C2912" s="101" t="n">
        <v>141</v>
      </c>
      <c r="D2912" s="101" t="n">
        <v>87</v>
      </c>
      <c r="E2912" s="101" t="n">
        <v>228</v>
      </c>
      <c r="F2912" s="101" t="s">
        <v>308</v>
      </c>
      <c r="G2912" s="101" t="str">
        <f aca="false">E2912&amp;""&amp;F2912</f>
        <v>228Fr</v>
      </c>
      <c r="H2912" s="101" t="n">
        <v>33369.073</v>
      </c>
      <c r="I2912" s="101" t="n">
        <v>4388.03</v>
      </c>
      <c r="J2912" s="101" t="n">
        <v>6805.73</v>
      </c>
      <c r="K2912" s="101" t="n">
        <v>10314.11</v>
      </c>
      <c r="L2912" s="101" t="n">
        <v>15823.01</v>
      </c>
      <c r="M2912" s="101" t="n">
        <v>4426.876</v>
      </c>
      <c r="N2912" s="101" t="n">
        <v>4472.69</v>
      </c>
      <c r="O2912" s="101" t="n">
        <v>3233.14</v>
      </c>
      <c r="P2912" s="101" t="n">
        <v>-11403.01</v>
      </c>
      <c r="Q2912" s="101" t="n">
        <v>-1881.7</v>
      </c>
      <c r="R2912" s="101"/>
      <c r="S2912" s="101"/>
      <c r="T2912" s="101"/>
      <c r="U2912" s="101"/>
      <c r="V2912" s="101"/>
      <c r="W2912" s="101"/>
      <c r="X2912" s="101"/>
      <c r="Y2912" s="101"/>
      <c r="Z2912" s="101"/>
      <c r="AA2912" s="101"/>
    </row>
    <row r="2913" customFormat="false" ht="15.75" hidden="false" customHeight="true" outlineLevel="0" collapsed="false">
      <c r="A2913" s="101"/>
      <c r="B2913" s="101" t="n">
        <v>52</v>
      </c>
      <c r="C2913" s="101" t="n">
        <v>140</v>
      </c>
      <c r="D2913" s="101" t="n">
        <v>88</v>
      </c>
      <c r="E2913" s="101" t="n">
        <v>228</v>
      </c>
      <c r="F2913" s="101" t="s">
        <v>309</v>
      </c>
      <c r="G2913" s="101" t="str">
        <f aca="false">E2913&amp;""&amp;F2913</f>
        <v>228Ra</v>
      </c>
      <c r="H2913" s="101" t="n">
        <v>28942.197</v>
      </c>
      <c r="I2913" s="101" t="n">
        <v>6308.58</v>
      </c>
      <c r="J2913" s="101" t="n">
        <v>8032.56</v>
      </c>
      <c r="K2913" s="101" t="n">
        <v>10870.01</v>
      </c>
      <c r="L2913" s="101" t="n">
        <v>14382.94</v>
      </c>
      <c r="M2913" s="101" t="n">
        <v>45.811</v>
      </c>
      <c r="N2913" s="101" t="n">
        <v>2169.87</v>
      </c>
      <c r="O2913" s="101" t="n">
        <v>4072.18</v>
      </c>
      <c r="P2913" s="101" t="n">
        <v>-11232.61</v>
      </c>
      <c r="Q2913" s="101" t="n">
        <v>-4980.21</v>
      </c>
      <c r="R2913" s="101"/>
      <c r="S2913" s="101"/>
      <c r="T2913" s="101"/>
      <c r="U2913" s="101"/>
      <c r="V2913" s="101"/>
      <c r="W2913" s="101"/>
      <c r="X2913" s="101"/>
      <c r="Y2913" s="101"/>
      <c r="Z2913" s="101"/>
      <c r="AA2913" s="101"/>
    </row>
    <row r="2914" customFormat="false" ht="15.75" hidden="false" customHeight="true" outlineLevel="0" collapsed="false">
      <c r="A2914" s="101"/>
      <c r="B2914" s="101" t="n">
        <v>50</v>
      </c>
      <c r="C2914" s="101" t="n">
        <v>139</v>
      </c>
      <c r="D2914" s="101" t="n">
        <v>89</v>
      </c>
      <c r="E2914" s="101" t="n">
        <v>228</v>
      </c>
      <c r="F2914" s="101" t="s">
        <v>310</v>
      </c>
      <c r="G2914" s="101" t="str">
        <f aca="false">E2914&amp;""&amp;F2914</f>
        <v>228Ac</v>
      </c>
      <c r="H2914" s="101" t="n">
        <v>28896.386</v>
      </c>
      <c r="I2914" s="101" t="n">
        <v>5026.02</v>
      </c>
      <c r="J2914" s="101" t="n">
        <v>5572.04</v>
      </c>
      <c r="K2914" s="101" t="n">
        <v>11556.74</v>
      </c>
      <c r="L2914" s="101" t="n">
        <v>13222.11</v>
      </c>
      <c r="M2914" s="101" t="n">
        <v>2124.063</v>
      </c>
      <c r="N2914" s="101" t="n">
        <v>-28.06</v>
      </c>
      <c r="O2914" s="101" t="n">
        <v>4676.37</v>
      </c>
      <c r="P2914" s="101" t="n">
        <v>-8078.37</v>
      </c>
      <c r="Q2914" s="101" t="n">
        <v>-4981.25</v>
      </c>
      <c r="R2914" s="101"/>
      <c r="S2914" s="101"/>
      <c r="T2914" s="101"/>
      <c r="U2914" s="101"/>
      <c r="V2914" s="101"/>
      <c r="W2914" s="101"/>
      <c r="X2914" s="101"/>
      <c r="Y2914" s="101"/>
      <c r="Z2914" s="101"/>
      <c r="AA2914" s="101"/>
    </row>
    <row r="2915" customFormat="false" ht="15.75" hidden="false" customHeight="true" outlineLevel="0" collapsed="false">
      <c r="A2915" s="101"/>
      <c r="B2915" s="101" t="n">
        <v>48</v>
      </c>
      <c r="C2915" s="101" t="n">
        <v>138</v>
      </c>
      <c r="D2915" s="101" t="n">
        <v>90</v>
      </c>
      <c r="E2915" s="101" t="n">
        <v>228</v>
      </c>
      <c r="F2915" s="101" t="s">
        <v>311</v>
      </c>
      <c r="G2915" s="101" t="str">
        <f aca="false">E2915&amp;""&amp;F2915</f>
        <v>228Th</v>
      </c>
      <c r="H2915" s="101" t="n">
        <v>26772.323</v>
      </c>
      <c r="I2915" s="101" t="n">
        <v>7105.32</v>
      </c>
      <c r="J2915" s="101" t="n">
        <v>6367.73</v>
      </c>
      <c r="K2915" s="101" t="n">
        <v>12567.66</v>
      </c>
      <c r="L2915" s="101" t="n">
        <v>11475.19</v>
      </c>
      <c r="M2915" s="101" t="n">
        <v>-2152.124</v>
      </c>
      <c r="N2915" s="101" t="n">
        <v>-2450.03</v>
      </c>
      <c r="O2915" s="101" t="n">
        <v>5520.08</v>
      </c>
      <c r="P2915" s="101" t="n">
        <v>-7696.11</v>
      </c>
      <c r="Q2915" s="101" t="n">
        <v>-8131.01</v>
      </c>
      <c r="R2915" s="101"/>
      <c r="S2915" s="101"/>
      <c r="T2915" s="101"/>
      <c r="U2915" s="101"/>
      <c r="V2915" s="101"/>
      <c r="W2915" s="101"/>
      <c r="X2915" s="101"/>
      <c r="Y2915" s="101"/>
      <c r="Z2915" s="101"/>
      <c r="AA2915" s="101"/>
    </row>
    <row r="2916" customFormat="false" ht="15.75" hidden="false" customHeight="true" outlineLevel="0" collapsed="false">
      <c r="A2916" s="101"/>
      <c r="B2916" s="101" t="n">
        <v>46</v>
      </c>
      <c r="C2916" s="101" t="n">
        <v>137</v>
      </c>
      <c r="D2916" s="101" t="n">
        <v>91</v>
      </c>
      <c r="E2916" s="101" t="n">
        <v>228</v>
      </c>
      <c r="F2916" s="101" t="s">
        <v>312</v>
      </c>
      <c r="G2916" s="101" t="str">
        <f aca="false">E2916&amp;""&amp;F2916</f>
        <v>228Pa</v>
      </c>
      <c r="H2916" s="101" t="n">
        <v>28924.447</v>
      </c>
      <c r="I2916" s="101" t="n">
        <v>5978.88</v>
      </c>
      <c r="J2916" s="101" t="n">
        <v>4170.84</v>
      </c>
      <c r="K2916" s="101" t="n">
        <v>13251.66</v>
      </c>
      <c r="L2916" s="101" t="n">
        <v>9963.98</v>
      </c>
      <c r="M2916" s="101" t="n">
        <v>-297.909</v>
      </c>
      <c r="N2916" s="101" t="n">
        <v>-4671.62</v>
      </c>
      <c r="O2916" s="101" t="n">
        <v>6264.54</v>
      </c>
      <c r="P2916" s="101" t="n">
        <v>-4215.61</v>
      </c>
      <c r="Q2916" s="101" t="n">
        <v>-8169.22</v>
      </c>
      <c r="R2916" s="101"/>
      <c r="S2916" s="101"/>
      <c r="T2916" s="101"/>
      <c r="U2916" s="101"/>
      <c r="V2916" s="101"/>
      <c r="W2916" s="101"/>
      <c r="X2916" s="101"/>
      <c r="Y2916" s="101"/>
      <c r="Z2916" s="101"/>
      <c r="AA2916" s="101"/>
    </row>
    <row r="2917" customFormat="false" ht="15.75" hidden="false" customHeight="true" outlineLevel="0" collapsed="false">
      <c r="A2917" s="101"/>
      <c r="B2917" s="101" t="n">
        <v>44</v>
      </c>
      <c r="C2917" s="101" t="n">
        <v>136</v>
      </c>
      <c r="D2917" s="101" t="n">
        <v>92</v>
      </c>
      <c r="E2917" s="101" t="n">
        <v>228</v>
      </c>
      <c r="F2917" s="101" t="s">
        <v>313</v>
      </c>
      <c r="G2917" s="101" t="str">
        <f aca="false">E2917&amp;""&amp;F2917</f>
        <v>228U</v>
      </c>
      <c r="H2917" s="101" t="n">
        <v>29222.357</v>
      </c>
      <c r="I2917" s="101" t="n">
        <v>7871.31</v>
      </c>
      <c r="J2917" s="101" t="n">
        <v>4898.63</v>
      </c>
      <c r="K2917" s="101" t="n">
        <v>14249.47</v>
      </c>
      <c r="L2917" s="101" t="n">
        <v>8552.94</v>
      </c>
      <c r="M2917" s="101" t="n">
        <v>-4373.713</v>
      </c>
      <c r="N2917" s="101" t="n">
        <v>-6856.73</v>
      </c>
      <c r="O2917" s="101" t="n">
        <v>6803.5</v>
      </c>
      <c r="P2917" s="101" t="n">
        <v>-3872.94</v>
      </c>
      <c r="Q2917" s="101" t="n">
        <v>-11411.32</v>
      </c>
      <c r="R2917" s="101"/>
      <c r="S2917" s="101"/>
      <c r="T2917" s="101"/>
      <c r="U2917" s="101"/>
      <c r="V2917" s="101"/>
      <c r="W2917" s="101"/>
      <c r="X2917" s="101"/>
      <c r="Y2917" s="101"/>
      <c r="Z2917" s="101"/>
      <c r="AA2917" s="101"/>
    </row>
    <row r="2918" customFormat="false" ht="15.75" hidden="false" customHeight="true" outlineLevel="0" collapsed="false">
      <c r="A2918" s="101"/>
      <c r="B2918" s="101" t="n">
        <v>42</v>
      </c>
      <c r="C2918" s="101" t="n">
        <v>135</v>
      </c>
      <c r="D2918" s="101" t="n">
        <v>93</v>
      </c>
      <c r="E2918" s="101" t="n">
        <v>228</v>
      </c>
      <c r="F2918" s="101" t="s">
        <v>314</v>
      </c>
      <c r="G2918" s="101" t="str">
        <f aca="false">E2918&amp;""&amp;F2918</f>
        <v>228Np</v>
      </c>
      <c r="H2918" s="101" t="n">
        <v>33596.07</v>
      </c>
      <c r="I2918" s="101" t="n">
        <v>7037.6</v>
      </c>
      <c r="J2918" s="101" t="n">
        <v>2715.25</v>
      </c>
      <c r="K2918" s="101" t="n">
        <v>15324.01</v>
      </c>
      <c r="L2918" s="101" t="n">
        <v>7015.34</v>
      </c>
      <c r="M2918" s="101" t="n">
        <v>-2483.014</v>
      </c>
      <c r="N2918" s="101"/>
      <c r="O2918" s="101" t="n">
        <v>7308.5</v>
      </c>
      <c r="P2918" s="101" t="n">
        <v>-524.91</v>
      </c>
      <c r="Q2918" s="101"/>
      <c r="R2918" s="101"/>
      <c r="S2918" s="101"/>
      <c r="T2918" s="101"/>
      <c r="U2918" s="101"/>
      <c r="V2918" s="101"/>
      <c r="W2918" s="101"/>
      <c r="X2918" s="101"/>
      <c r="Y2918" s="101"/>
      <c r="Z2918" s="101"/>
      <c r="AA2918" s="101"/>
    </row>
    <row r="2919" customFormat="false" ht="15.75" hidden="false" customHeight="true" outlineLevel="0" collapsed="false">
      <c r="A2919" s="101"/>
      <c r="B2919" s="101" t="n">
        <v>40</v>
      </c>
      <c r="C2919" s="101" t="n">
        <v>134</v>
      </c>
      <c r="D2919" s="101" t="n">
        <v>94</v>
      </c>
      <c r="E2919" s="101" t="n">
        <v>228</v>
      </c>
      <c r="F2919" s="101" t="s">
        <v>315</v>
      </c>
      <c r="G2919" s="101" t="str">
        <f aca="false">E2919&amp;""&amp;F2919</f>
        <v>228Pu</v>
      </c>
      <c r="H2919" s="101" t="n">
        <v>36079.083</v>
      </c>
      <c r="I2919" s="101"/>
      <c r="J2919" s="101" t="n">
        <v>3772.24</v>
      </c>
      <c r="K2919" s="101"/>
      <c r="L2919" s="101" t="n">
        <v>5828.05</v>
      </c>
      <c r="M2919" s="101"/>
      <c r="N2919" s="101"/>
      <c r="O2919" s="101" t="n">
        <v>7940.12</v>
      </c>
      <c r="P2919" s="101" t="n">
        <v>-232.23</v>
      </c>
      <c r="Q2919" s="101"/>
      <c r="R2919" s="101"/>
      <c r="S2919" s="101"/>
      <c r="T2919" s="101"/>
      <c r="U2919" s="101"/>
      <c r="V2919" s="101"/>
      <c r="W2919" s="101"/>
      <c r="X2919" s="101"/>
      <c r="Y2919" s="101"/>
      <c r="Z2919" s="101"/>
      <c r="AA2919" s="101"/>
    </row>
    <row r="2920" customFormat="false" ht="15.75" hidden="false" customHeight="true" outlineLevel="0" collapsed="false">
      <c r="A2920" s="101"/>
      <c r="B2920" s="101" t="n">
        <v>59</v>
      </c>
      <c r="C2920" s="101" t="n">
        <v>144</v>
      </c>
      <c r="D2920" s="101" t="n">
        <v>85</v>
      </c>
      <c r="E2920" s="101" t="n">
        <v>229</v>
      </c>
      <c r="F2920" s="101" t="s">
        <v>306</v>
      </c>
      <c r="G2920" s="101" t="str">
        <f aca="false">E2920&amp;""&amp;F2920</f>
        <v>229At</v>
      </c>
      <c r="H2920" s="101" t="n">
        <v>44823.01</v>
      </c>
      <c r="I2920" s="101" t="n">
        <v>4932.01</v>
      </c>
      <c r="J2920" s="101"/>
      <c r="K2920" s="101" t="n">
        <v>8802.01</v>
      </c>
      <c r="L2920" s="101"/>
      <c r="M2920" s="101" t="n">
        <v>5461.01</v>
      </c>
      <c r="N2920" s="101" t="n">
        <v>9149.01</v>
      </c>
      <c r="O2920" s="101"/>
      <c r="P2920" s="101"/>
      <c r="Q2920" s="101" t="n">
        <v>1509.01</v>
      </c>
      <c r="R2920" s="101"/>
      <c r="S2920" s="101"/>
      <c r="T2920" s="101"/>
      <c r="U2920" s="101"/>
      <c r="V2920" s="101"/>
      <c r="W2920" s="101"/>
      <c r="X2920" s="101"/>
      <c r="Y2920" s="101"/>
      <c r="Z2920" s="101"/>
      <c r="AA2920" s="101"/>
    </row>
    <row r="2921" customFormat="false" ht="15.75" hidden="false" customHeight="true" outlineLevel="0" collapsed="false">
      <c r="A2921" s="101"/>
      <c r="B2921" s="101" t="n">
        <v>57</v>
      </c>
      <c r="C2921" s="101" t="n">
        <v>143</v>
      </c>
      <c r="D2921" s="101" t="n">
        <v>86</v>
      </c>
      <c r="E2921" s="101" t="n">
        <v>229</v>
      </c>
      <c r="F2921" s="101" t="s">
        <v>307</v>
      </c>
      <c r="G2921" s="101" t="str">
        <f aca="false">E2921&amp;""&amp;F2921</f>
        <v>229Rn</v>
      </c>
      <c r="H2921" s="101" t="n">
        <v>39362.4</v>
      </c>
      <c r="I2921" s="101" t="n">
        <v>3952.38</v>
      </c>
      <c r="J2921" s="101" t="n">
        <v>9611.01</v>
      </c>
      <c r="K2921" s="101" t="n">
        <v>9666.07</v>
      </c>
      <c r="L2921" s="101" t="n">
        <v>17496.01</v>
      </c>
      <c r="M2921" s="101" t="n">
        <v>3688.043</v>
      </c>
      <c r="N2921" s="101" t="n">
        <v>6813.89</v>
      </c>
      <c r="O2921" s="101" t="n">
        <v>2407.01</v>
      </c>
      <c r="P2921" s="101"/>
      <c r="Q2921" s="101" t="n">
        <v>-2077.99</v>
      </c>
      <c r="R2921" s="101"/>
      <c r="S2921" s="101"/>
      <c r="T2921" s="101"/>
      <c r="U2921" s="101"/>
      <c r="V2921" s="101"/>
      <c r="W2921" s="101"/>
      <c r="X2921" s="101"/>
      <c r="Y2921" s="101"/>
      <c r="Z2921" s="101"/>
      <c r="AA2921" s="101"/>
    </row>
    <row r="2922" customFormat="false" ht="15.75" hidden="false" customHeight="true" outlineLevel="0" collapsed="false">
      <c r="A2922" s="101"/>
      <c r="B2922" s="101" t="n">
        <v>55</v>
      </c>
      <c r="C2922" s="101" t="n">
        <v>142</v>
      </c>
      <c r="D2922" s="101" t="n">
        <v>87</v>
      </c>
      <c r="E2922" s="101" t="n">
        <v>229</v>
      </c>
      <c r="F2922" s="101" t="s">
        <v>308</v>
      </c>
      <c r="G2922" s="101" t="str">
        <f aca="false">E2922&amp;""&amp;F2922</f>
        <v>229Fr</v>
      </c>
      <c r="H2922" s="101" t="n">
        <v>35674.357</v>
      </c>
      <c r="I2922" s="101" t="n">
        <v>5766.03</v>
      </c>
      <c r="J2922" s="101" t="n">
        <v>6858.08</v>
      </c>
      <c r="K2922" s="101" t="n">
        <v>10154.06</v>
      </c>
      <c r="L2922" s="101" t="n">
        <v>16387.01</v>
      </c>
      <c r="M2922" s="101" t="n">
        <v>3125.849</v>
      </c>
      <c r="N2922" s="101" t="n">
        <v>4976.15</v>
      </c>
      <c r="O2922" s="101" t="n">
        <v>2855.01</v>
      </c>
      <c r="P2922" s="101" t="n">
        <v>-13299.01</v>
      </c>
      <c r="Q2922" s="101" t="n">
        <v>-1339.16</v>
      </c>
      <c r="R2922" s="101"/>
      <c r="S2922" s="101"/>
      <c r="T2922" s="101"/>
      <c r="U2922" s="101"/>
      <c r="V2922" s="101"/>
      <c r="W2922" s="101"/>
      <c r="X2922" s="101"/>
      <c r="Y2922" s="101"/>
      <c r="Z2922" s="101"/>
      <c r="AA2922" s="101"/>
    </row>
    <row r="2923" customFormat="false" ht="15.75" hidden="false" customHeight="true" outlineLevel="0" collapsed="false">
      <c r="A2923" s="101"/>
      <c r="B2923" s="101" t="n">
        <v>53</v>
      </c>
      <c r="C2923" s="101" t="n">
        <v>141</v>
      </c>
      <c r="D2923" s="101" t="n">
        <v>88</v>
      </c>
      <c r="E2923" s="101" t="n">
        <v>229</v>
      </c>
      <c r="F2923" s="101" t="s">
        <v>309</v>
      </c>
      <c r="G2923" s="101" t="str">
        <f aca="false">E2923&amp;""&amp;F2923</f>
        <v>229Ra</v>
      </c>
      <c r="H2923" s="101" t="n">
        <v>32548.508</v>
      </c>
      <c r="I2923" s="101" t="n">
        <v>4465.01</v>
      </c>
      <c r="J2923" s="101" t="n">
        <v>8109.54</v>
      </c>
      <c r="K2923" s="101" t="n">
        <v>10773.58</v>
      </c>
      <c r="L2923" s="101" t="n">
        <v>14915.27</v>
      </c>
      <c r="M2923" s="101" t="n">
        <v>1850.3</v>
      </c>
      <c r="N2923" s="101" t="n">
        <v>2961.73</v>
      </c>
      <c r="O2923" s="101" t="n">
        <v>3589.45</v>
      </c>
      <c r="P2923" s="101" t="n">
        <v>-9983.93</v>
      </c>
      <c r="Q2923" s="101" t="n">
        <v>-4419.19</v>
      </c>
      <c r="R2923" s="101"/>
      <c r="S2923" s="101"/>
      <c r="T2923" s="101"/>
      <c r="U2923" s="101"/>
      <c r="V2923" s="101"/>
      <c r="W2923" s="101"/>
      <c r="X2923" s="101"/>
      <c r="Y2923" s="101"/>
      <c r="Z2923" s="101"/>
      <c r="AA2923" s="101"/>
    </row>
    <row r="2924" customFormat="false" ht="15.75" hidden="false" customHeight="true" outlineLevel="0" collapsed="false">
      <c r="A2924" s="101"/>
      <c r="B2924" s="101" t="n">
        <v>51</v>
      </c>
      <c r="C2924" s="101" t="n">
        <v>140</v>
      </c>
      <c r="D2924" s="101" t="n">
        <v>89</v>
      </c>
      <c r="E2924" s="101" t="n">
        <v>229</v>
      </c>
      <c r="F2924" s="101" t="s">
        <v>310</v>
      </c>
      <c r="G2924" s="101" t="str">
        <f aca="false">E2924&amp;""&amp;F2924</f>
        <v>229Ac</v>
      </c>
      <c r="H2924" s="101" t="n">
        <v>30698.209</v>
      </c>
      <c r="I2924" s="101" t="n">
        <v>6269.49</v>
      </c>
      <c r="J2924" s="101" t="n">
        <v>5532.96</v>
      </c>
      <c r="K2924" s="101" t="n">
        <v>11295.51</v>
      </c>
      <c r="L2924" s="101" t="n">
        <v>13565.51</v>
      </c>
      <c r="M2924" s="101" t="n">
        <v>1111.431</v>
      </c>
      <c r="N2924" s="101" t="n">
        <v>799.83</v>
      </c>
      <c r="O2924" s="101" t="n">
        <v>4452.49</v>
      </c>
      <c r="P2924" s="101" t="n">
        <v>-9959.84</v>
      </c>
      <c r="Q2924" s="101" t="n">
        <v>-4145.43</v>
      </c>
      <c r="R2924" s="101"/>
      <c r="S2924" s="101"/>
      <c r="T2924" s="101"/>
      <c r="U2924" s="101"/>
      <c r="V2924" s="101"/>
      <c r="W2924" s="101"/>
      <c r="X2924" s="101"/>
      <c r="Y2924" s="101"/>
      <c r="Z2924" s="101"/>
      <c r="AA2924" s="101"/>
    </row>
    <row r="2925" customFormat="false" ht="15.75" hidden="false" customHeight="true" outlineLevel="0" collapsed="false">
      <c r="A2925" s="101"/>
      <c r="B2925" s="101" t="n">
        <v>49</v>
      </c>
      <c r="C2925" s="101" t="n">
        <v>139</v>
      </c>
      <c r="D2925" s="101" t="n">
        <v>90</v>
      </c>
      <c r="E2925" s="101" t="n">
        <v>229</v>
      </c>
      <c r="F2925" s="101" t="s">
        <v>311</v>
      </c>
      <c r="G2925" s="101" t="str">
        <f aca="false">E2925&amp;""&amp;F2925</f>
        <v>229Th</v>
      </c>
      <c r="H2925" s="101" t="n">
        <v>29586.778</v>
      </c>
      <c r="I2925" s="101" t="n">
        <v>5256.86</v>
      </c>
      <c r="J2925" s="101" t="n">
        <v>6598.58</v>
      </c>
      <c r="K2925" s="101" t="n">
        <v>12362.18</v>
      </c>
      <c r="L2925" s="101" t="n">
        <v>12170.62</v>
      </c>
      <c r="M2925" s="101" t="n">
        <v>-311.606</v>
      </c>
      <c r="N2925" s="101" t="n">
        <v>-1624.12</v>
      </c>
      <c r="O2925" s="101" t="n">
        <v>5167.56</v>
      </c>
      <c r="P2925" s="101" t="n">
        <v>-6644.39</v>
      </c>
      <c r="Q2925" s="101" t="n">
        <v>-7408.99</v>
      </c>
      <c r="R2925" s="101"/>
      <c r="S2925" s="101"/>
      <c r="T2925" s="101"/>
      <c r="U2925" s="101"/>
      <c r="V2925" s="101"/>
      <c r="W2925" s="101"/>
      <c r="X2925" s="101"/>
      <c r="Y2925" s="101"/>
      <c r="Z2925" s="101"/>
      <c r="AA2925" s="101"/>
    </row>
    <row r="2926" customFormat="false" ht="15.75" hidden="false" customHeight="true" outlineLevel="0" collapsed="false">
      <c r="A2926" s="101"/>
      <c r="B2926" s="101" t="n">
        <v>47</v>
      </c>
      <c r="C2926" s="101" t="n">
        <v>138</v>
      </c>
      <c r="D2926" s="101" t="n">
        <v>91</v>
      </c>
      <c r="E2926" s="101" t="n">
        <v>229</v>
      </c>
      <c r="F2926" s="101" t="s">
        <v>312</v>
      </c>
      <c r="G2926" s="101" t="str">
        <f aca="false">E2926&amp;""&amp;F2926</f>
        <v>229Pa</v>
      </c>
      <c r="H2926" s="101" t="n">
        <v>29898.383</v>
      </c>
      <c r="I2926" s="101" t="n">
        <v>7097.38</v>
      </c>
      <c r="J2926" s="101" t="n">
        <v>4162.91</v>
      </c>
      <c r="K2926" s="101" t="n">
        <v>13076.26</v>
      </c>
      <c r="L2926" s="101" t="n">
        <v>10530.64</v>
      </c>
      <c r="M2926" s="101" t="n">
        <v>-1312.516</v>
      </c>
      <c r="N2926" s="101" t="n">
        <v>-3881.45</v>
      </c>
      <c r="O2926" s="101" t="n">
        <v>5834.87</v>
      </c>
      <c r="P2926" s="101" t="n">
        <v>-6286.97</v>
      </c>
      <c r="Q2926" s="101" t="n">
        <v>-7395.29</v>
      </c>
      <c r="R2926" s="101"/>
      <c r="S2926" s="101"/>
      <c r="T2926" s="101"/>
      <c r="U2926" s="101"/>
      <c r="V2926" s="101"/>
      <c r="W2926" s="101"/>
      <c r="X2926" s="101"/>
      <c r="Y2926" s="101"/>
      <c r="Z2926" s="101"/>
      <c r="AA2926" s="101"/>
    </row>
    <row r="2927" customFormat="false" ht="15.75" hidden="false" customHeight="true" outlineLevel="0" collapsed="false">
      <c r="A2927" s="101"/>
      <c r="B2927" s="101" t="n">
        <v>45</v>
      </c>
      <c r="C2927" s="101" t="n">
        <v>137</v>
      </c>
      <c r="D2927" s="101" t="n">
        <v>92</v>
      </c>
      <c r="E2927" s="101" t="n">
        <v>229</v>
      </c>
      <c r="F2927" s="101" t="s">
        <v>313</v>
      </c>
      <c r="G2927" s="101" t="str">
        <f aca="false">E2927&amp;""&amp;F2927</f>
        <v>229U</v>
      </c>
      <c r="H2927" s="101" t="n">
        <v>31210.899</v>
      </c>
      <c r="I2927" s="101" t="n">
        <v>6082.77</v>
      </c>
      <c r="J2927" s="101" t="n">
        <v>5002.52</v>
      </c>
      <c r="K2927" s="101" t="n">
        <v>13954.08</v>
      </c>
      <c r="L2927" s="101" t="n">
        <v>9173.36</v>
      </c>
      <c r="M2927" s="101" t="n">
        <v>-2568.93</v>
      </c>
      <c r="N2927" s="101" t="n">
        <v>-6182.64</v>
      </c>
      <c r="O2927" s="101" t="n">
        <v>6475.43</v>
      </c>
      <c r="P2927" s="101" t="n">
        <v>-2850.39</v>
      </c>
      <c r="Q2927" s="101" t="n">
        <v>-10456.49</v>
      </c>
      <c r="R2927" s="101"/>
      <c r="S2927" s="101"/>
      <c r="T2927" s="101"/>
      <c r="U2927" s="101"/>
      <c r="V2927" s="101"/>
      <c r="W2927" s="101"/>
      <c r="X2927" s="101"/>
      <c r="Y2927" s="101"/>
      <c r="Z2927" s="101"/>
      <c r="AA2927" s="101"/>
    </row>
    <row r="2928" customFormat="false" ht="15.75" hidden="false" customHeight="true" outlineLevel="0" collapsed="false">
      <c r="A2928" s="101"/>
      <c r="B2928" s="101" t="n">
        <v>43</v>
      </c>
      <c r="C2928" s="101" t="n">
        <v>136</v>
      </c>
      <c r="D2928" s="101" t="n">
        <v>93</v>
      </c>
      <c r="E2928" s="101" t="n">
        <v>229</v>
      </c>
      <c r="F2928" s="101" t="s">
        <v>314</v>
      </c>
      <c r="G2928" s="101" t="str">
        <f aca="false">E2928&amp;""&amp;F2928</f>
        <v>229Np</v>
      </c>
      <c r="H2928" s="101" t="n">
        <v>33779.829</v>
      </c>
      <c r="I2928" s="101" t="n">
        <v>7887.56</v>
      </c>
      <c r="J2928" s="101" t="n">
        <v>2731.5</v>
      </c>
      <c r="K2928" s="101" t="n">
        <v>14925.16</v>
      </c>
      <c r="L2928" s="101" t="n">
        <v>7630.12</v>
      </c>
      <c r="M2928" s="101" t="n">
        <v>-3613.708</v>
      </c>
      <c r="N2928" s="101"/>
      <c r="O2928" s="101" t="n">
        <v>7014.03</v>
      </c>
      <c r="P2928" s="101" t="n">
        <v>-2433.59</v>
      </c>
      <c r="Q2928" s="101" t="n">
        <v>-10370.57</v>
      </c>
      <c r="R2928" s="101"/>
      <c r="S2928" s="101"/>
      <c r="T2928" s="101"/>
      <c r="U2928" s="101"/>
      <c r="V2928" s="101"/>
      <c r="W2928" s="101"/>
      <c r="X2928" s="101"/>
      <c r="Y2928" s="101"/>
      <c r="Z2928" s="101"/>
      <c r="AA2928" s="101"/>
    </row>
    <row r="2929" customFormat="false" ht="15.75" hidden="false" customHeight="true" outlineLevel="0" collapsed="false">
      <c r="A2929" s="101"/>
      <c r="B2929" s="101" t="n">
        <v>41</v>
      </c>
      <c r="C2929" s="101" t="n">
        <v>135</v>
      </c>
      <c r="D2929" s="101" t="n">
        <v>94</v>
      </c>
      <c r="E2929" s="101" t="n">
        <v>229</v>
      </c>
      <c r="F2929" s="101" t="s">
        <v>315</v>
      </c>
      <c r="G2929" s="101" t="str">
        <f aca="false">E2929&amp;""&amp;F2929</f>
        <v>229Pu</v>
      </c>
      <c r="H2929" s="101" t="n">
        <v>37393.536</v>
      </c>
      <c r="I2929" s="101" t="n">
        <v>6756.86</v>
      </c>
      <c r="J2929" s="101" t="n">
        <v>3491.5</v>
      </c>
      <c r="K2929" s="101"/>
      <c r="L2929" s="101" t="n">
        <v>6206.75</v>
      </c>
      <c r="M2929" s="101"/>
      <c r="N2929" s="101"/>
      <c r="O2929" s="101" t="n">
        <v>7590.75</v>
      </c>
      <c r="P2929" s="101" t="n">
        <v>882.21</v>
      </c>
      <c r="Q2929" s="101"/>
      <c r="R2929" s="101"/>
      <c r="S2929" s="101"/>
      <c r="T2929" s="101"/>
      <c r="U2929" s="101"/>
      <c r="V2929" s="101"/>
      <c r="W2929" s="101"/>
      <c r="X2929" s="101"/>
      <c r="Y2929" s="101"/>
      <c r="Z2929" s="101"/>
      <c r="AA2929" s="101"/>
    </row>
    <row r="2930" customFormat="false" ht="15.75" hidden="false" customHeight="true" outlineLevel="0" collapsed="false">
      <c r="A2930" s="101"/>
      <c r="B2930" s="101" t="n">
        <v>58</v>
      </c>
      <c r="C2930" s="101" t="n">
        <v>144</v>
      </c>
      <c r="D2930" s="101" t="n">
        <v>86</v>
      </c>
      <c r="E2930" s="101" t="n">
        <v>230</v>
      </c>
      <c r="F2930" s="101" t="s">
        <v>307</v>
      </c>
      <c r="G2930" s="101" t="str">
        <f aca="false">E2930&amp;""&amp;F2930</f>
        <v>230Rn</v>
      </c>
      <c r="H2930" s="101" t="n">
        <v>42048.01</v>
      </c>
      <c r="I2930" s="101" t="n">
        <v>5386.01</v>
      </c>
      <c r="J2930" s="101" t="n">
        <v>10065.01</v>
      </c>
      <c r="K2930" s="101" t="n">
        <v>9338.01</v>
      </c>
      <c r="L2930" s="101"/>
      <c r="M2930" s="101" t="n">
        <v>2537.01</v>
      </c>
      <c r="N2930" s="101" t="n">
        <v>7531.01</v>
      </c>
      <c r="O2930" s="101" t="n">
        <v>2074.01</v>
      </c>
      <c r="P2930" s="101"/>
      <c r="Q2930" s="101" t="n">
        <v>-1698.01</v>
      </c>
      <c r="R2930" s="101"/>
      <c r="S2930" s="101"/>
      <c r="T2930" s="101"/>
      <c r="U2930" s="101"/>
      <c r="V2930" s="101"/>
      <c r="W2930" s="101"/>
      <c r="X2930" s="101"/>
      <c r="Y2930" s="101"/>
      <c r="Z2930" s="101"/>
      <c r="AA2930" s="101"/>
    </row>
    <row r="2931" customFormat="false" ht="15.75" hidden="false" customHeight="true" outlineLevel="0" collapsed="false">
      <c r="A2931" s="101"/>
      <c r="B2931" s="101" t="n">
        <v>56</v>
      </c>
      <c r="C2931" s="101" t="n">
        <v>143</v>
      </c>
      <c r="D2931" s="101" t="n">
        <v>87</v>
      </c>
      <c r="E2931" s="101" t="n">
        <v>230</v>
      </c>
      <c r="F2931" s="101" t="s">
        <v>308</v>
      </c>
      <c r="G2931" s="101" t="str">
        <f aca="false">E2931&amp;""&amp;F2931</f>
        <v>230Fr</v>
      </c>
      <c r="H2931" s="101" t="n">
        <v>39510.575</v>
      </c>
      <c r="I2931" s="101" t="n">
        <v>4235.1</v>
      </c>
      <c r="J2931" s="101" t="n">
        <v>7140.8</v>
      </c>
      <c r="K2931" s="101" t="n">
        <v>10001.13</v>
      </c>
      <c r="L2931" s="101" t="n">
        <v>16752.01</v>
      </c>
      <c r="M2931" s="101" t="n">
        <v>4994.268</v>
      </c>
      <c r="N2931" s="101" t="n">
        <v>5672.19</v>
      </c>
      <c r="O2931" s="101" t="n">
        <v>2471.01</v>
      </c>
      <c r="P2931" s="101" t="n">
        <v>-12602.01</v>
      </c>
      <c r="Q2931" s="101" t="n">
        <v>-1109.25</v>
      </c>
      <c r="R2931" s="101"/>
      <c r="S2931" s="101"/>
      <c r="T2931" s="101"/>
      <c r="U2931" s="101"/>
      <c r="V2931" s="101"/>
      <c r="W2931" s="101"/>
      <c r="X2931" s="101"/>
      <c r="Y2931" s="101"/>
      <c r="Z2931" s="101"/>
      <c r="AA2931" s="101"/>
    </row>
    <row r="2932" customFormat="false" ht="15.75" hidden="false" customHeight="true" outlineLevel="0" collapsed="false">
      <c r="A2932" s="101"/>
      <c r="B2932" s="101" t="n">
        <v>54</v>
      </c>
      <c r="C2932" s="101" t="n">
        <v>142</v>
      </c>
      <c r="D2932" s="101" t="n">
        <v>88</v>
      </c>
      <c r="E2932" s="101" t="n">
        <v>230</v>
      </c>
      <c r="F2932" s="101" t="s">
        <v>309</v>
      </c>
      <c r="G2932" s="101" t="str">
        <f aca="false">E2932&amp;""&amp;F2932</f>
        <v>230Ra</v>
      </c>
      <c r="H2932" s="101" t="n">
        <v>34516.307</v>
      </c>
      <c r="I2932" s="101" t="n">
        <v>6103.52</v>
      </c>
      <c r="J2932" s="101" t="n">
        <v>8447.02</v>
      </c>
      <c r="K2932" s="101" t="n">
        <v>10568.52</v>
      </c>
      <c r="L2932" s="101" t="n">
        <v>15305.1</v>
      </c>
      <c r="M2932" s="101" t="n">
        <v>677.924</v>
      </c>
      <c r="N2932" s="101" t="n">
        <v>3652.06</v>
      </c>
      <c r="O2932" s="101" t="n">
        <v>3344.2</v>
      </c>
      <c r="P2932" s="101" t="n">
        <v>-12135.06</v>
      </c>
      <c r="Q2932" s="101" t="n">
        <v>-4253.22</v>
      </c>
      <c r="R2932" s="101"/>
      <c r="S2932" s="101"/>
      <c r="T2932" s="101"/>
      <c r="U2932" s="101"/>
      <c r="V2932" s="101"/>
      <c r="W2932" s="101"/>
      <c r="X2932" s="101"/>
      <c r="Y2932" s="101"/>
      <c r="Z2932" s="101"/>
      <c r="AA2932" s="101"/>
    </row>
    <row r="2933" customFormat="false" ht="15.75" hidden="false" customHeight="true" outlineLevel="0" collapsed="false">
      <c r="A2933" s="101"/>
      <c r="B2933" s="101" t="n">
        <v>52</v>
      </c>
      <c r="C2933" s="101" t="n">
        <v>141</v>
      </c>
      <c r="D2933" s="101" t="n">
        <v>89</v>
      </c>
      <c r="E2933" s="101" t="n">
        <v>230</v>
      </c>
      <c r="F2933" s="101" t="s">
        <v>310</v>
      </c>
      <c r="G2933" s="101" t="str">
        <f aca="false">E2933&amp;""&amp;F2933</f>
        <v>230Ac</v>
      </c>
      <c r="H2933" s="101" t="n">
        <v>33838.383</v>
      </c>
      <c r="I2933" s="101" t="n">
        <v>4931.14</v>
      </c>
      <c r="J2933" s="101" t="n">
        <v>5999.1</v>
      </c>
      <c r="K2933" s="101" t="n">
        <v>11200.64</v>
      </c>
      <c r="L2933" s="101" t="n">
        <v>14108.63</v>
      </c>
      <c r="M2933" s="101" t="n">
        <v>2974.139</v>
      </c>
      <c r="N2933" s="101" t="n">
        <v>1663.6</v>
      </c>
      <c r="O2933" s="101" t="n">
        <v>3872.92</v>
      </c>
      <c r="P2933" s="101" t="n">
        <v>-9124.95</v>
      </c>
      <c r="Q2933" s="101" t="n">
        <v>-3819.71</v>
      </c>
      <c r="R2933" s="101"/>
      <c r="S2933" s="101"/>
      <c r="T2933" s="101"/>
      <c r="U2933" s="101"/>
      <c r="V2933" s="101"/>
      <c r="W2933" s="101"/>
      <c r="X2933" s="101"/>
      <c r="Y2933" s="101"/>
      <c r="Z2933" s="101"/>
      <c r="AA2933" s="101"/>
    </row>
    <row r="2934" customFormat="false" ht="15.75" hidden="false" customHeight="true" outlineLevel="0" collapsed="false">
      <c r="A2934" s="101"/>
      <c r="B2934" s="101" t="n">
        <v>50</v>
      </c>
      <c r="C2934" s="101" t="n">
        <v>140</v>
      </c>
      <c r="D2934" s="101" t="n">
        <v>90</v>
      </c>
      <c r="E2934" s="101" t="n">
        <v>230</v>
      </c>
      <c r="F2934" s="101" t="s">
        <v>311</v>
      </c>
      <c r="G2934" s="101" t="str">
        <f aca="false">E2934&amp;""&amp;F2934</f>
        <v>230Th</v>
      </c>
      <c r="H2934" s="101" t="n">
        <v>30864.244</v>
      </c>
      <c r="I2934" s="101" t="n">
        <v>6793.85</v>
      </c>
      <c r="J2934" s="101" t="n">
        <v>7122.94</v>
      </c>
      <c r="K2934" s="101" t="n">
        <v>12050.71</v>
      </c>
      <c r="L2934" s="101" t="n">
        <v>12655.89</v>
      </c>
      <c r="M2934" s="101" t="n">
        <v>-1310.534</v>
      </c>
      <c r="N2934" s="101" t="n">
        <v>-750.75</v>
      </c>
      <c r="O2934" s="101" t="n">
        <v>4769.76</v>
      </c>
      <c r="P2934" s="101" t="n">
        <v>-8973.23</v>
      </c>
      <c r="Q2934" s="101" t="n">
        <v>-7105.46</v>
      </c>
      <c r="R2934" s="101"/>
      <c r="S2934" s="101"/>
      <c r="T2934" s="101"/>
      <c r="U2934" s="101"/>
      <c r="V2934" s="101"/>
      <c r="W2934" s="101"/>
      <c r="X2934" s="101"/>
      <c r="Y2934" s="101"/>
      <c r="Z2934" s="101"/>
      <c r="AA2934" s="101"/>
    </row>
    <row r="2935" customFormat="false" ht="15.75" hidden="false" customHeight="true" outlineLevel="0" collapsed="false">
      <c r="A2935" s="101"/>
      <c r="B2935" s="101" t="n">
        <v>48</v>
      </c>
      <c r="C2935" s="101" t="n">
        <v>139</v>
      </c>
      <c r="D2935" s="101" t="n">
        <v>91</v>
      </c>
      <c r="E2935" s="101" t="n">
        <v>230</v>
      </c>
      <c r="F2935" s="101" t="s">
        <v>312</v>
      </c>
      <c r="G2935" s="101" t="str">
        <f aca="false">E2935&amp;""&amp;F2935</f>
        <v>230Pa</v>
      </c>
      <c r="H2935" s="101" t="n">
        <v>32174.778</v>
      </c>
      <c r="I2935" s="101" t="n">
        <v>5794.92</v>
      </c>
      <c r="J2935" s="101" t="n">
        <v>4700.97</v>
      </c>
      <c r="K2935" s="101" t="n">
        <v>12892.3</v>
      </c>
      <c r="L2935" s="101" t="n">
        <v>11299.55</v>
      </c>
      <c r="M2935" s="101" t="n">
        <v>559.782</v>
      </c>
      <c r="N2935" s="101" t="n">
        <v>-3061.71</v>
      </c>
      <c r="O2935" s="101" t="n">
        <v>5439.38</v>
      </c>
      <c r="P2935" s="101" t="n">
        <v>-5812.4</v>
      </c>
      <c r="Q2935" s="101" t="n">
        <v>-7107.44</v>
      </c>
      <c r="R2935" s="101"/>
      <c r="S2935" s="101"/>
      <c r="T2935" s="101"/>
      <c r="U2935" s="101"/>
      <c r="V2935" s="101"/>
      <c r="W2935" s="101"/>
      <c r="X2935" s="101"/>
      <c r="Y2935" s="101"/>
      <c r="Z2935" s="101"/>
      <c r="AA2935" s="101"/>
    </row>
    <row r="2936" customFormat="false" ht="15.75" hidden="false" customHeight="true" outlineLevel="0" collapsed="false">
      <c r="A2936" s="101"/>
      <c r="B2936" s="101" t="n">
        <v>46</v>
      </c>
      <c r="C2936" s="101" t="n">
        <v>138</v>
      </c>
      <c r="D2936" s="101" t="n">
        <v>92</v>
      </c>
      <c r="E2936" s="101" t="n">
        <v>230</v>
      </c>
      <c r="F2936" s="101" t="s">
        <v>313</v>
      </c>
      <c r="G2936" s="101" t="str">
        <f aca="false">E2936&amp;""&amp;F2936</f>
        <v>230U</v>
      </c>
      <c r="H2936" s="101" t="n">
        <v>31614.997</v>
      </c>
      <c r="I2936" s="101" t="n">
        <v>7667.22</v>
      </c>
      <c r="J2936" s="101" t="n">
        <v>5572.36</v>
      </c>
      <c r="K2936" s="101" t="n">
        <v>13749.99</v>
      </c>
      <c r="L2936" s="101" t="n">
        <v>9735.27</v>
      </c>
      <c r="M2936" s="101" t="n">
        <v>-3621.49</v>
      </c>
      <c r="N2936" s="101" t="n">
        <v>-5319</v>
      </c>
      <c r="O2936" s="101" t="n">
        <v>5992.73</v>
      </c>
      <c r="P2936" s="101" t="n">
        <v>-5260.75</v>
      </c>
      <c r="Q2936" s="101" t="n">
        <v>-10236.15</v>
      </c>
      <c r="R2936" s="101"/>
      <c r="S2936" s="101"/>
      <c r="T2936" s="101"/>
      <c r="U2936" s="101"/>
      <c r="V2936" s="101"/>
      <c r="W2936" s="101"/>
      <c r="X2936" s="101"/>
      <c r="Y2936" s="101"/>
      <c r="Z2936" s="101"/>
      <c r="AA2936" s="101"/>
    </row>
    <row r="2937" customFormat="false" ht="15.75" hidden="false" customHeight="true" outlineLevel="0" collapsed="false">
      <c r="A2937" s="101"/>
      <c r="B2937" s="101" t="n">
        <v>44</v>
      </c>
      <c r="C2937" s="101" t="n">
        <v>137</v>
      </c>
      <c r="D2937" s="101" t="n">
        <v>93</v>
      </c>
      <c r="E2937" s="101" t="n">
        <v>230</v>
      </c>
      <c r="F2937" s="101" t="s">
        <v>314</v>
      </c>
      <c r="G2937" s="101" t="str">
        <f aca="false">E2937&amp;""&amp;F2937</f>
        <v>230Np</v>
      </c>
      <c r="H2937" s="101" t="n">
        <v>35236.487</v>
      </c>
      <c r="I2937" s="101" t="n">
        <v>6614.66</v>
      </c>
      <c r="J2937" s="101" t="n">
        <v>3263.38</v>
      </c>
      <c r="K2937" s="101" t="n">
        <v>14502.22</v>
      </c>
      <c r="L2937" s="101" t="n">
        <v>8265.9</v>
      </c>
      <c r="M2937" s="101" t="n">
        <v>-1697.515</v>
      </c>
      <c r="N2937" s="101" t="n">
        <v>-7696.01</v>
      </c>
      <c r="O2937" s="101" t="n">
        <v>6778.1</v>
      </c>
      <c r="P2937" s="101" t="n">
        <v>-1950.87</v>
      </c>
      <c r="Q2937" s="101" t="n">
        <v>-10228.37</v>
      </c>
      <c r="R2937" s="101"/>
      <c r="S2937" s="101"/>
      <c r="T2937" s="101"/>
      <c r="U2937" s="101"/>
      <c r="V2937" s="101"/>
      <c r="W2937" s="101"/>
      <c r="X2937" s="101"/>
      <c r="Y2937" s="101"/>
      <c r="Z2937" s="101"/>
      <c r="AA2937" s="101"/>
    </row>
    <row r="2938" customFormat="false" ht="15.75" hidden="false" customHeight="true" outlineLevel="0" collapsed="false">
      <c r="A2938" s="101"/>
      <c r="B2938" s="101" t="n">
        <v>42</v>
      </c>
      <c r="C2938" s="101" t="n">
        <v>136</v>
      </c>
      <c r="D2938" s="101" t="n">
        <v>94</v>
      </c>
      <c r="E2938" s="101" t="n">
        <v>230</v>
      </c>
      <c r="F2938" s="101" t="s">
        <v>315</v>
      </c>
      <c r="G2938" s="101" t="str">
        <f aca="false">E2938&amp;""&amp;F2938</f>
        <v>230Pu</v>
      </c>
      <c r="H2938" s="101" t="n">
        <v>36934.002</v>
      </c>
      <c r="I2938" s="101" t="n">
        <v>8530.85</v>
      </c>
      <c r="J2938" s="101" t="n">
        <v>4134.8</v>
      </c>
      <c r="K2938" s="101" t="n">
        <v>15287.72</v>
      </c>
      <c r="L2938" s="101" t="n">
        <v>6866.3</v>
      </c>
      <c r="M2938" s="101" t="n">
        <v>-5998.01</v>
      </c>
      <c r="N2938" s="101"/>
      <c r="O2938" s="101" t="n">
        <v>7179.89</v>
      </c>
      <c r="P2938" s="101" t="n">
        <v>-1565.87</v>
      </c>
      <c r="Q2938" s="101"/>
      <c r="R2938" s="101"/>
      <c r="S2938" s="101"/>
      <c r="T2938" s="101"/>
      <c r="U2938" s="101"/>
      <c r="V2938" s="101"/>
      <c r="W2938" s="101"/>
      <c r="X2938" s="101"/>
      <c r="Y2938" s="101"/>
      <c r="Z2938" s="101"/>
      <c r="AA2938" s="101"/>
    </row>
    <row r="2939" customFormat="false" ht="15.75" hidden="false" customHeight="true" outlineLevel="0" collapsed="false">
      <c r="A2939" s="101"/>
      <c r="B2939" s="101" t="n">
        <v>40</v>
      </c>
      <c r="C2939" s="101" t="n">
        <v>135</v>
      </c>
      <c r="D2939" s="101" t="n">
        <v>95</v>
      </c>
      <c r="E2939" s="101" t="n">
        <v>230</v>
      </c>
      <c r="F2939" s="101" t="s">
        <v>316</v>
      </c>
      <c r="G2939" s="101" t="str">
        <f aca="false">E2939&amp;""&amp;F2939</f>
        <v>230Am</v>
      </c>
      <c r="H2939" s="101" t="n">
        <v>42932.01</v>
      </c>
      <c r="I2939" s="101"/>
      <c r="J2939" s="101" t="n">
        <v>1750.01</v>
      </c>
      <c r="K2939" s="101"/>
      <c r="L2939" s="101" t="n">
        <v>5242.01</v>
      </c>
      <c r="M2939" s="101"/>
      <c r="N2939" s="101"/>
      <c r="O2939" s="101" t="n">
        <v>7730.01</v>
      </c>
      <c r="P2939" s="101" t="n">
        <v>1863.01</v>
      </c>
      <c r="Q2939" s="101"/>
      <c r="R2939" s="101"/>
      <c r="S2939" s="101"/>
      <c r="T2939" s="101"/>
      <c r="U2939" s="101"/>
      <c r="V2939" s="101"/>
      <c r="W2939" s="101"/>
      <c r="X2939" s="101"/>
      <c r="Y2939" s="101"/>
      <c r="Z2939" s="101"/>
      <c r="AA2939" s="101"/>
    </row>
    <row r="2940" customFormat="false" ht="15.75" hidden="false" customHeight="true" outlineLevel="0" collapsed="false">
      <c r="A2940" s="101"/>
      <c r="B2940" s="101" t="n">
        <v>59</v>
      </c>
      <c r="C2940" s="101" t="n">
        <v>145</v>
      </c>
      <c r="D2940" s="101" t="n">
        <v>86</v>
      </c>
      <c r="E2940" s="101" t="n">
        <v>231</v>
      </c>
      <c r="F2940" s="101" t="s">
        <v>307</v>
      </c>
      <c r="G2940" s="101" t="str">
        <f aca="false">E2940&amp;""&amp;F2940</f>
        <v>231Rn</v>
      </c>
      <c r="H2940" s="101" t="n">
        <v>46454.01</v>
      </c>
      <c r="I2940" s="101" t="n">
        <v>3665.01</v>
      </c>
      <c r="J2940" s="101"/>
      <c r="K2940" s="101" t="n">
        <v>9051.01</v>
      </c>
      <c r="L2940" s="101"/>
      <c r="M2940" s="101" t="n">
        <v>4389.01</v>
      </c>
      <c r="N2940" s="101" t="n">
        <v>8237.01</v>
      </c>
      <c r="O2940" s="101" t="n">
        <v>1748.01</v>
      </c>
      <c r="P2940" s="101"/>
      <c r="Q2940" s="101" t="n">
        <v>-1128.01</v>
      </c>
      <c r="R2940" s="101"/>
      <c r="S2940" s="101"/>
      <c r="T2940" s="101"/>
      <c r="U2940" s="101"/>
      <c r="V2940" s="101"/>
      <c r="W2940" s="101"/>
      <c r="X2940" s="101"/>
      <c r="Y2940" s="101"/>
      <c r="Z2940" s="101"/>
      <c r="AA2940" s="101"/>
    </row>
    <row r="2941" customFormat="false" ht="15.75" hidden="false" customHeight="true" outlineLevel="0" collapsed="false">
      <c r="A2941" s="101"/>
      <c r="B2941" s="101" t="n">
        <v>57</v>
      </c>
      <c r="C2941" s="101" t="n">
        <v>144</v>
      </c>
      <c r="D2941" s="101" t="n">
        <v>87</v>
      </c>
      <c r="E2941" s="101" t="n">
        <v>231</v>
      </c>
      <c r="F2941" s="101" t="s">
        <v>308</v>
      </c>
      <c r="G2941" s="101" t="str">
        <f aca="false">E2941&amp;""&amp;F2941</f>
        <v>231Fr</v>
      </c>
      <c r="H2941" s="101" t="n">
        <v>42064.406</v>
      </c>
      <c r="I2941" s="101" t="n">
        <v>5517.49</v>
      </c>
      <c r="J2941" s="101" t="n">
        <v>7272.01</v>
      </c>
      <c r="K2941" s="101" t="n">
        <v>9752.59</v>
      </c>
      <c r="L2941" s="101" t="n">
        <v>17337.01</v>
      </c>
      <c r="M2941" s="101" t="n">
        <v>3847.92</v>
      </c>
      <c r="N2941" s="101" t="n">
        <v>6301.56</v>
      </c>
      <c r="O2941" s="101" t="n">
        <v>2156.01</v>
      </c>
      <c r="P2941" s="101"/>
      <c r="Q2941" s="101" t="n">
        <v>-523.22</v>
      </c>
      <c r="R2941" s="101"/>
      <c r="S2941" s="101"/>
      <c r="T2941" s="101"/>
      <c r="U2941" s="101"/>
      <c r="V2941" s="101"/>
      <c r="W2941" s="101"/>
      <c r="X2941" s="101"/>
      <c r="Y2941" s="101"/>
      <c r="Z2941" s="101"/>
      <c r="AA2941" s="101"/>
    </row>
    <row r="2942" customFormat="false" ht="15.75" hidden="false" customHeight="true" outlineLevel="0" collapsed="false">
      <c r="A2942" s="101"/>
      <c r="B2942" s="101" t="n">
        <v>55</v>
      </c>
      <c r="C2942" s="101" t="n">
        <v>143</v>
      </c>
      <c r="D2942" s="101" t="n">
        <v>88</v>
      </c>
      <c r="E2942" s="101" t="n">
        <v>231</v>
      </c>
      <c r="F2942" s="101" t="s">
        <v>309</v>
      </c>
      <c r="G2942" s="101" t="str">
        <f aca="false">E2942&amp;""&amp;F2942</f>
        <v>231Ra</v>
      </c>
      <c r="H2942" s="101" t="n">
        <v>38216.486</v>
      </c>
      <c r="I2942" s="101" t="n">
        <v>4371.14</v>
      </c>
      <c r="J2942" s="101" t="n">
        <v>8583.06</v>
      </c>
      <c r="K2942" s="101" t="n">
        <v>10474.66</v>
      </c>
      <c r="L2942" s="101" t="n">
        <v>15723.86</v>
      </c>
      <c r="M2942" s="101" t="n">
        <v>2453.636</v>
      </c>
      <c r="N2942" s="101" t="n">
        <v>4398.94</v>
      </c>
      <c r="O2942" s="101" t="n">
        <v>2905.74</v>
      </c>
      <c r="P2942" s="101" t="n">
        <v>-11120.01</v>
      </c>
      <c r="Q2942" s="101" t="n">
        <v>-3693.21</v>
      </c>
      <c r="R2942" s="101"/>
      <c r="S2942" s="101"/>
      <c r="T2942" s="101"/>
      <c r="U2942" s="101"/>
      <c r="V2942" s="101"/>
      <c r="W2942" s="101"/>
      <c r="X2942" s="101"/>
      <c r="Y2942" s="101"/>
      <c r="Z2942" s="101"/>
      <c r="AA2942" s="101"/>
    </row>
    <row r="2943" customFormat="false" ht="15.75" hidden="false" customHeight="true" outlineLevel="0" collapsed="false">
      <c r="A2943" s="101"/>
      <c r="B2943" s="101" t="n">
        <v>53</v>
      </c>
      <c r="C2943" s="101" t="n">
        <v>142</v>
      </c>
      <c r="D2943" s="101" t="n">
        <v>89</v>
      </c>
      <c r="E2943" s="101" t="n">
        <v>231</v>
      </c>
      <c r="F2943" s="101" t="s">
        <v>310</v>
      </c>
      <c r="G2943" s="101" t="str">
        <f aca="false">E2943&amp;""&amp;F2943</f>
        <v>231Ac</v>
      </c>
      <c r="H2943" s="101" t="n">
        <v>35762.849</v>
      </c>
      <c r="I2943" s="101" t="n">
        <v>6146.85</v>
      </c>
      <c r="J2943" s="101" t="n">
        <v>6042.43</v>
      </c>
      <c r="K2943" s="101" t="n">
        <v>11077.99</v>
      </c>
      <c r="L2943" s="101" t="n">
        <v>14489.45</v>
      </c>
      <c r="M2943" s="101" t="n">
        <v>1945.305</v>
      </c>
      <c r="N2943" s="101" t="n">
        <v>2336.89</v>
      </c>
      <c r="O2943" s="101" t="n">
        <v>3652.15</v>
      </c>
      <c r="P2943" s="101" t="n">
        <v>-11036.7</v>
      </c>
      <c r="Q2943" s="101" t="n">
        <v>-3172.71</v>
      </c>
      <c r="R2943" s="101"/>
      <c r="S2943" s="101"/>
      <c r="T2943" s="101"/>
      <c r="U2943" s="101"/>
      <c r="V2943" s="101"/>
      <c r="W2943" s="101"/>
      <c r="X2943" s="101"/>
      <c r="Y2943" s="101"/>
      <c r="Z2943" s="101"/>
      <c r="AA2943" s="101"/>
    </row>
    <row r="2944" customFormat="false" ht="15.75" hidden="false" customHeight="true" outlineLevel="0" collapsed="false">
      <c r="A2944" s="101"/>
      <c r="B2944" s="101" t="n">
        <v>51</v>
      </c>
      <c r="C2944" s="101" t="n">
        <v>141</v>
      </c>
      <c r="D2944" s="101" t="n">
        <v>90</v>
      </c>
      <c r="E2944" s="101" t="n">
        <v>231</v>
      </c>
      <c r="F2944" s="101" t="s">
        <v>311</v>
      </c>
      <c r="G2944" s="101" t="str">
        <f aca="false">E2944&amp;""&amp;F2944</f>
        <v>231Th</v>
      </c>
      <c r="H2944" s="101" t="n">
        <v>33817.544</v>
      </c>
      <c r="I2944" s="101" t="n">
        <v>5118.02</v>
      </c>
      <c r="J2944" s="101" t="n">
        <v>7309.81</v>
      </c>
      <c r="K2944" s="101" t="n">
        <v>11911.87</v>
      </c>
      <c r="L2944" s="101" t="n">
        <v>13308.91</v>
      </c>
      <c r="M2944" s="101" t="n">
        <v>391.587</v>
      </c>
      <c r="N2944" s="101" t="n">
        <v>10.03</v>
      </c>
      <c r="O2944" s="101" t="n">
        <v>4213.17</v>
      </c>
      <c r="P2944" s="101" t="n">
        <v>-7987.73</v>
      </c>
      <c r="Q2944" s="101" t="n">
        <v>-6428.55</v>
      </c>
      <c r="R2944" s="101"/>
      <c r="S2944" s="101"/>
      <c r="T2944" s="101"/>
      <c r="U2944" s="101"/>
      <c r="V2944" s="101"/>
      <c r="W2944" s="101"/>
      <c r="X2944" s="101"/>
      <c r="Y2944" s="101"/>
      <c r="Z2944" s="101"/>
      <c r="AA2944" s="101"/>
    </row>
    <row r="2945" customFormat="false" ht="15.75" hidden="false" customHeight="true" outlineLevel="0" collapsed="false">
      <c r="A2945" s="101"/>
      <c r="B2945" s="101" t="n">
        <v>49</v>
      </c>
      <c r="C2945" s="101" t="n">
        <v>140</v>
      </c>
      <c r="D2945" s="101" t="n">
        <v>91</v>
      </c>
      <c r="E2945" s="101" t="n">
        <v>231</v>
      </c>
      <c r="F2945" s="101" t="s">
        <v>312</v>
      </c>
      <c r="G2945" s="101" t="str">
        <f aca="false">E2945&amp;""&amp;F2945</f>
        <v>231Pa</v>
      </c>
      <c r="H2945" s="101" t="n">
        <v>33425.957</v>
      </c>
      <c r="I2945" s="101" t="n">
        <v>6820.14</v>
      </c>
      <c r="J2945" s="101" t="n">
        <v>4727.26</v>
      </c>
      <c r="K2945" s="101" t="n">
        <v>12615.06</v>
      </c>
      <c r="L2945" s="101" t="n">
        <v>11850.19</v>
      </c>
      <c r="M2945" s="101" t="n">
        <v>-381.556</v>
      </c>
      <c r="N2945" s="101" t="n">
        <v>-2199.37</v>
      </c>
      <c r="O2945" s="101" t="n">
        <v>5149.96</v>
      </c>
      <c r="P2945" s="101" t="n">
        <v>-7701.4</v>
      </c>
      <c r="Q2945" s="101" t="n">
        <v>-6260.36</v>
      </c>
      <c r="R2945" s="101"/>
      <c r="S2945" s="101"/>
      <c r="T2945" s="101"/>
      <c r="U2945" s="101"/>
      <c r="V2945" s="101"/>
      <c r="W2945" s="101"/>
      <c r="X2945" s="101"/>
      <c r="Y2945" s="101"/>
      <c r="Z2945" s="101"/>
      <c r="AA2945" s="101"/>
    </row>
    <row r="2946" customFormat="false" ht="15.75" hidden="false" customHeight="true" outlineLevel="0" collapsed="false">
      <c r="A2946" s="101"/>
      <c r="B2946" s="101" t="n">
        <v>47</v>
      </c>
      <c r="C2946" s="101" t="n">
        <v>139</v>
      </c>
      <c r="D2946" s="101" t="n">
        <v>92</v>
      </c>
      <c r="E2946" s="101" t="n">
        <v>231</v>
      </c>
      <c r="F2946" s="101" t="s">
        <v>313</v>
      </c>
      <c r="G2946" s="101" t="str">
        <f aca="false">E2946&amp;""&amp;F2946</f>
        <v>231U</v>
      </c>
      <c r="H2946" s="101" t="n">
        <v>33807.514</v>
      </c>
      <c r="I2946" s="101" t="n">
        <v>5878.8</v>
      </c>
      <c r="J2946" s="101" t="n">
        <v>5656.23</v>
      </c>
      <c r="K2946" s="101" t="n">
        <v>13546.02</v>
      </c>
      <c r="L2946" s="101" t="n">
        <v>10357.2</v>
      </c>
      <c r="M2946" s="101" t="n">
        <v>-1817.814</v>
      </c>
      <c r="N2946" s="101" t="n">
        <v>-4478.3</v>
      </c>
      <c r="O2946" s="101" t="n">
        <v>5576.28</v>
      </c>
      <c r="P2946" s="101" t="n">
        <v>-4345.7</v>
      </c>
      <c r="Q2946" s="101" t="n">
        <v>-9500.29</v>
      </c>
      <c r="R2946" s="101"/>
      <c r="S2946" s="101"/>
      <c r="T2946" s="101"/>
      <c r="U2946" s="101"/>
      <c r="V2946" s="101"/>
      <c r="W2946" s="101"/>
      <c r="X2946" s="101"/>
      <c r="Y2946" s="101"/>
      <c r="Z2946" s="101"/>
      <c r="AA2946" s="101"/>
    </row>
    <row r="2947" customFormat="false" ht="15.75" hidden="false" customHeight="true" outlineLevel="0" collapsed="false">
      <c r="A2947" s="101"/>
      <c r="B2947" s="101" t="n">
        <v>45</v>
      </c>
      <c r="C2947" s="101" t="n">
        <v>138</v>
      </c>
      <c r="D2947" s="101" t="n">
        <v>93</v>
      </c>
      <c r="E2947" s="101" t="n">
        <v>231</v>
      </c>
      <c r="F2947" s="101" t="s">
        <v>314</v>
      </c>
      <c r="G2947" s="101" t="str">
        <f aca="false">E2947&amp;""&amp;F2947</f>
        <v>231Np</v>
      </c>
      <c r="H2947" s="101" t="n">
        <v>35625.328</v>
      </c>
      <c r="I2947" s="101" t="n">
        <v>7682.48</v>
      </c>
      <c r="J2947" s="101" t="n">
        <v>3278.64</v>
      </c>
      <c r="K2947" s="101" t="n">
        <v>14297.14</v>
      </c>
      <c r="L2947" s="101" t="n">
        <v>8851</v>
      </c>
      <c r="M2947" s="101" t="n">
        <v>-2660.484</v>
      </c>
      <c r="N2947" s="101" t="n">
        <v>-6814.01</v>
      </c>
      <c r="O2947" s="101" t="n">
        <v>6368.4</v>
      </c>
      <c r="P2947" s="101" t="n">
        <v>-3838.42</v>
      </c>
      <c r="Q2947" s="101" t="n">
        <v>-9379.99</v>
      </c>
      <c r="R2947" s="101"/>
      <c r="S2947" s="101"/>
      <c r="T2947" s="101"/>
      <c r="U2947" s="101"/>
      <c r="V2947" s="101"/>
      <c r="W2947" s="101"/>
      <c r="X2947" s="101"/>
      <c r="Y2947" s="101"/>
      <c r="Z2947" s="101"/>
      <c r="AA2947" s="101"/>
    </row>
    <row r="2948" customFormat="false" ht="15.75" hidden="false" customHeight="true" outlineLevel="0" collapsed="false">
      <c r="A2948" s="101"/>
      <c r="B2948" s="101" t="n">
        <v>43</v>
      </c>
      <c r="C2948" s="101" t="n">
        <v>137</v>
      </c>
      <c r="D2948" s="101" t="n">
        <v>94</v>
      </c>
      <c r="E2948" s="101" t="n">
        <v>231</v>
      </c>
      <c r="F2948" s="101" t="s">
        <v>315</v>
      </c>
      <c r="G2948" s="101" t="str">
        <f aca="false">E2948&amp;""&amp;F2948</f>
        <v>231Pu</v>
      </c>
      <c r="H2948" s="101" t="n">
        <v>38285.812</v>
      </c>
      <c r="I2948" s="101" t="n">
        <v>6719.51</v>
      </c>
      <c r="J2948" s="101" t="n">
        <v>4239.65</v>
      </c>
      <c r="K2948" s="101" t="n">
        <v>15250.36</v>
      </c>
      <c r="L2948" s="101" t="n">
        <v>7503.03</v>
      </c>
      <c r="M2948" s="101" t="n">
        <v>-4153.01</v>
      </c>
      <c r="N2948" s="101"/>
      <c r="O2948" s="101" t="n">
        <v>6838.55</v>
      </c>
      <c r="P2948" s="101" t="n">
        <v>-618.16</v>
      </c>
      <c r="Q2948" s="101" t="n">
        <v>-12718.01</v>
      </c>
      <c r="R2948" s="101"/>
      <c r="S2948" s="101"/>
      <c r="T2948" s="101"/>
      <c r="U2948" s="101"/>
      <c r="V2948" s="101"/>
      <c r="W2948" s="101"/>
      <c r="X2948" s="101"/>
      <c r="Y2948" s="101"/>
      <c r="Z2948" s="101"/>
      <c r="AA2948" s="101"/>
    </row>
    <row r="2949" customFormat="false" ht="15.75" hidden="false" customHeight="true" outlineLevel="0" collapsed="false">
      <c r="A2949" s="101"/>
      <c r="B2949" s="101" t="n">
        <v>41</v>
      </c>
      <c r="C2949" s="101" t="n">
        <v>136</v>
      </c>
      <c r="D2949" s="101" t="n">
        <v>95</v>
      </c>
      <c r="E2949" s="101" t="n">
        <v>231</v>
      </c>
      <c r="F2949" s="101" t="s">
        <v>316</v>
      </c>
      <c r="G2949" s="101" t="str">
        <f aca="false">E2949&amp;""&amp;F2949</f>
        <v>231Am</v>
      </c>
      <c r="H2949" s="101" t="n">
        <v>42439.01</v>
      </c>
      <c r="I2949" s="101" t="n">
        <v>8565.01</v>
      </c>
      <c r="J2949" s="101" t="n">
        <v>1784.01</v>
      </c>
      <c r="K2949" s="101"/>
      <c r="L2949" s="101" t="n">
        <v>5919.01</v>
      </c>
      <c r="M2949" s="101"/>
      <c r="N2949" s="101"/>
      <c r="O2949" s="101" t="n">
        <v>7452.01</v>
      </c>
      <c r="P2949" s="101" t="n">
        <v>-87.01</v>
      </c>
      <c r="Q2949" s="101"/>
      <c r="R2949" s="101"/>
      <c r="S2949" s="101"/>
      <c r="T2949" s="101"/>
      <c r="U2949" s="101"/>
      <c r="V2949" s="101"/>
      <c r="W2949" s="101"/>
      <c r="X2949" s="101"/>
      <c r="Y2949" s="101"/>
      <c r="Z2949" s="101"/>
      <c r="AA2949" s="101"/>
    </row>
    <row r="2950" customFormat="false" ht="15.75" hidden="false" customHeight="true" outlineLevel="0" collapsed="false">
      <c r="A2950" s="101"/>
      <c r="B2950" s="101" t="n">
        <v>58</v>
      </c>
      <c r="C2950" s="101" t="n">
        <v>145</v>
      </c>
      <c r="D2950" s="101" t="n">
        <v>87</v>
      </c>
      <c r="E2950" s="101" t="n">
        <v>232</v>
      </c>
      <c r="F2950" s="101" t="s">
        <v>308</v>
      </c>
      <c r="G2950" s="101" t="str">
        <f aca="false">E2950&amp;""&amp;F2950</f>
        <v>232Fr</v>
      </c>
      <c r="H2950" s="101" t="n">
        <v>45986.01</v>
      </c>
      <c r="I2950" s="101" t="n">
        <v>4150.01</v>
      </c>
      <c r="J2950" s="101" t="n">
        <v>7756.01</v>
      </c>
      <c r="K2950" s="101" t="n">
        <v>9667.01</v>
      </c>
      <c r="L2950" s="101"/>
      <c r="M2950" s="101" t="n">
        <v>5489.01</v>
      </c>
      <c r="N2950" s="101" t="n">
        <v>6832.01</v>
      </c>
      <c r="O2950" s="101" t="n">
        <v>1877.01</v>
      </c>
      <c r="P2950" s="101"/>
      <c r="Q2950" s="101" t="n">
        <v>-302.01</v>
      </c>
      <c r="R2950" s="101"/>
      <c r="S2950" s="101"/>
      <c r="T2950" s="101"/>
      <c r="U2950" s="101"/>
      <c r="V2950" s="101"/>
      <c r="W2950" s="101"/>
      <c r="X2950" s="101"/>
      <c r="Y2950" s="101"/>
      <c r="Z2950" s="101"/>
      <c r="AA2950" s="101"/>
    </row>
    <row r="2951" customFormat="false" ht="15.75" hidden="false" customHeight="true" outlineLevel="0" collapsed="false">
      <c r="A2951" s="101"/>
      <c r="B2951" s="101" t="n">
        <v>56</v>
      </c>
      <c r="C2951" s="101" t="n">
        <v>144</v>
      </c>
      <c r="D2951" s="101" t="n">
        <v>88</v>
      </c>
      <c r="E2951" s="101" t="n">
        <v>232</v>
      </c>
      <c r="F2951" s="101" t="s">
        <v>309</v>
      </c>
      <c r="G2951" s="101" t="str">
        <f aca="false">E2951&amp;""&amp;F2951</f>
        <v>232Ra</v>
      </c>
      <c r="H2951" s="101" t="n">
        <v>40496.954</v>
      </c>
      <c r="I2951" s="101" t="n">
        <v>5790.85</v>
      </c>
      <c r="J2951" s="101" t="n">
        <v>8856.42</v>
      </c>
      <c r="K2951" s="101" t="n">
        <v>10161.99</v>
      </c>
      <c r="L2951" s="101" t="n">
        <v>16129.01</v>
      </c>
      <c r="M2951" s="101" t="n">
        <v>1342.535</v>
      </c>
      <c r="N2951" s="101" t="n">
        <v>5048.24</v>
      </c>
      <c r="O2951" s="101" t="n">
        <v>2828.57</v>
      </c>
      <c r="P2951" s="101" t="n">
        <v>-13246.01</v>
      </c>
      <c r="Q2951" s="101" t="n">
        <v>-3337.21</v>
      </c>
      <c r="R2951" s="101"/>
      <c r="S2951" s="101"/>
      <c r="T2951" s="101"/>
      <c r="U2951" s="101"/>
      <c r="V2951" s="101"/>
      <c r="W2951" s="101"/>
      <c r="X2951" s="101"/>
      <c r="Y2951" s="101"/>
      <c r="Z2951" s="101"/>
      <c r="AA2951" s="101"/>
    </row>
    <row r="2952" customFormat="false" ht="15.75" hidden="false" customHeight="true" outlineLevel="0" collapsed="false">
      <c r="A2952" s="101"/>
      <c r="B2952" s="101" t="n">
        <v>54</v>
      </c>
      <c r="C2952" s="101" t="n">
        <v>143</v>
      </c>
      <c r="D2952" s="101" t="n">
        <v>89</v>
      </c>
      <c r="E2952" s="101" t="n">
        <v>232</v>
      </c>
      <c r="F2952" s="101" t="s">
        <v>310</v>
      </c>
      <c r="G2952" s="101" t="str">
        <f aca="false">E2952&amp;""&amp;F2952</f>
        <v>232Ac</v>
      </c>
      <c r="H2952" s="101" t="n">
        <v>39154.419</v>
      </c>
      <c r="I2952" s="101" t="n">
        <v>4679.75</v>
      </c>
      <c r="J2952" s="101" t="n">
        <v>6351.04</v>
      </c>
      <c r="K2952" s="101" t="n">
        <v>10826.6</v>
      </c>
      <c r="L2952" s="101" t="n">
        <v>14934.1</v>
      </c>
      <c r="M2952" s="101" t="n">
        <v>3705.706</v>
      </c>
      <c r="N2952" s="101" t="n">
        <v>3206.45</v>
      </c>
      <c r="O2952" s="101" t="n">
        <v>3360.43</v>
      </c>
      <c r="P2952" s="101" t="n">
        <v>-10198.96</v>
      </c>
      <c r="Q2952" s="101" t="n">
        <v>-2734.44</v>
      </c>
      <c r="R2952" s="101"/>
      <c r="S2952" s="101"/>
      <c r="T2952" s="101"/>
      <c r="U2952" s="101"/>
      <c r="V2952" s="101"/>
      <c r="W2952" s="101"/>
      <c r="X2952" s="101"/>
      <c r="Y2952" s="101"/>
      <c r="Z2952" s="101"/>
      <c r="AA2952" s="101"/>
    </row>
    <row r="2953" customFormat="false" ht="15.75" hidden="false" customHeight="true" outlineLevel="0" collapsed="false">
      <c r="A2953" s="101"/>
      <c r="B2953" s="101" t="n">
        <v>52</v>
      </c>
      <c r="C2953" s="101" t="n">
        <v>142</v>
      </c>
      <c r="D2953" s="101" t="n">
        <v>90</v>
      </c>
      <c r="E2953" s="101" t="n">
        <v>232</v>
      </c>
      <c r="F2953" s="101" t="s">
        <v>311</v>
      </c>
      <c r="G2953" s="101" t="str">
        <f aca="false">E2953&amp;""&amp;F2953</f>
        <v>232Th</v>
      </c>
      <c r="H2953" s="101" t="n">
        <v>35448.712</v>
      </c>
      <c r="I2953" s="101" t="n">
        <v>6440.15</v>
      </c>
      <c r="J2953" s="101" t="n">
        <v>7603.11</v>
      </c>
      <c r="K2953" s="101" t="n">
        <v>11558.17</v>
      </c>
      <c r="L2953" s="101" t="n">
        <v>13645.54</v>
      </c>
      <c r="M2953" s="101" t="n">
        <v>-499.26</v>
      </c>
      <c r="N2953" s="101" t="n">
        <v>837.84</v>
      </c>
      <c r="O2953" s="101" t="n">
        <v>4081.6</v>
      </c>
      <c r="P2953" s="101" t="n">
        <v>-10056.74</v>
      </c>
      <c r="Q2953" s="101" t="n">
        <v>-6048.56</v>
      </c>
      <c r="R2953" s="101"/>
      <c r="S2953" s="101"/>
      <c r="T2953" s="101"/>
      <c r="U2953" s="101"/>
      <c r="V2953" s="101"/>
      <c r="W2953" s="101"/>
      <c r="X2953" s="101"/>
      <c r="Y2953" s="101"/>
      <c r="Z2953" s="101"/>
      <c r="AA2953" s="101"/>
    </row>
    <row r="2954" customFormat="false" ht="15.75" hidden="false" customHeight="true" outlineLevel="0" collapsed="false">
      <c r="A2954" s="101"/>
      <c r="B2954" s="101" t="n">
        <v>50</v>
      </c>
      <c r="C2954" s="101" t="n">
        <v>141</v>
      </c>
      <c r="D2954" s="101" t="n">
        <v>91</v>
      </c>
      <c r="E2954" s="101" t="n">
        <v>232</v>
      </c>
      <c r="F2954" s="101" t="s">
        <v>312</v>
      </c>
      <c r="G2954" s="101" t="str">
        <f aca="false">E2954&amp;""&amp;F2954</f>
        <v>232Pa</v>
      </c>
      <c r="H2954" s="101" t="n">
        <v>35947.972</v>
      </c>
      <c r="I2954" s="101" t="n">
        <v>5549.3</v>
      </c>
      <c r="J2954" s="101" t="n">
        <v>5158.54</v>
      </c>
      <c r="K2954" s="101" t="n">
        <v>12369.44</v>
      </c>
      <c r="L2954" s="101" t="n">
        <v>12468.35</v>
      </c>
      <c r="M2954" s="101" t="n">
        <v>1337.103</v>
      </c>
      <c r="N2954" s="101" t="n">
        <v>-1413.01</v>
      </c>
      <c r="O2954" s="101" t="n">
        <v>4626.67</v>
      </c>
      <c r="P2954" s="101" t="n">
        <v>-7103.85</v>
      </c>
      <c r="Q2954" s="101" t="n">
        <v>-5930.86</v>
      </c>
      <c r="R2954" s="101"/>
      <c r="S2954" s="101"/>
      <c r="T2954" s="101"/>
      <c r="U2954" s="101"/>
      <c r="V2954" s="101"/>
      <c r="W2954" s="101"/>
      <c r="X2954" s="101"/>
      <c r="Y2954" s="101"/>
      <c r="Z2954" s="101"/>
      <c r="AA2954" s="101"/>
    </row>
    <row r="2955" customFormat="false" ht="15.75" hidden="false" customHeight="true" outlineLevel="0" collapsed="false">
      <c r="A2955" s="101"/>
      <c r="B2955" s="101" t="n">
        <v>48</v>
      </c>
      <c r="C2955" s="101" t="n">
        <v>140</v>
      </c>
      <c r="D2955" s="101" t="n">
        <v>92</v>
      </c>
      <c r="E2955" s="101" t="n">
        <v>232</v>
      </c>
      <c r="F2955" s="101" t="s">
        <v>313</v>
      </c>
      <c r="G2955" s="101" t="str">
        <f aca="false">E2955&amp;""&amp;F2955</f>
        <v>232U</v>
      </c>
      <c r="H2955" s="101" t="n">
        <v>34610.869</v>
      </c>
      <c r="I2955" s="101" t="n">
        <v>7267.96</v>
      </c>
      <c r="J2955" s="101" t="n">
        <v>6104.06</v>
      </c>
      <c r="K2955" s="101" t="n">
        <v>13146.76</v>
      </c>
      <c r="L2955" s="101" t="n">
        <v>10831.32</v>
      </c>
      <c r="M2955" s="101" t="n">
        <v>-2750.01</v>
      </c>
      <c r="N2955" s="101" t="n">
        <v>-3752.32</v>
      </c>
      <c r="O2955" s="101" t="n">
        <v>5413.63</v>
      </c>
      <c r="P2955" s="101" t="n">
        <v>-6495.65</v>
      </c>
      <c r="Q2955" s="101" t="n">
        <v>-9085.78</v>
      </c>
      <c r="R2955" s="101"/>
      <c r="S2955" s="101"/>
      <c r="T2955" s="101"/>
      <c r="U2955" s="101"/>
      <c r="V2955" s="101"/>
      <c r="W2955" s="101"/>
      <c r="X2955" s="101"/>
      <c r="Y2955" s="101"/>
      <c r="Z2955" s="101"/>
      <c r="AA2955" s="101"/>
    </row>
    <row r="2956" customFormat="false" ht="15.75" hidden="false" customHeight="true" outlineLevel="0" collapsed="false">
      <c r="A2956" s="101"/>
      <c r="B2956" s="101" t="n">
        <v>46</v>
      </c>
      <c r="C2956" s="101" t="n">
        <v>139</v>
      </c>
      <c r="D2956" s="101" t="n">
        <v>93</v>
      </c>
      <c r="E2956" s="101" t="n">
        <v>232</v>
      </c>
      <c r="F2956" s="101" t="s">
        <v>314</v>
      </c>
      <c r="G2956" s="101" t="str">
        <f aca="false">E2956&amp;""&amp;F2956</f>
        <v>232Np</v>
      </c>
      <c r="H2956" s="101" t="n">
        <v>37361.01</v>
      </c>
      <c r="I2956" s="101" t="n">
        <v>6336.01</v>
      </c>
      <c r="J2956" s="101" t="n">
        <v>3736.01</v>
      </c>
      <c r="K2956" s="101" t="n">
        <v>14018.01</v>
      </c>
      <c r="L2956" s="101" t="n">
        <v>9392.01</v>
      </c>
      <c r="M2956" s="101" t="n">
        <v>-1002.01</v>
      </c>
      <c r="N2956" s="101" t="n">
        <v>-5907.01</v>
      </c>
      <c r="O2956" s="101" t="n">
        <v>6012.01</v>
      </c>
      <c r="P2956" s="101" t="n">
        <v>-3354.01</v>
      </c>
      <c r="Q2956" s="101" t="n">
        <v>-8996.01</v>
      </c>
      <c r="R2956" s="101"/>
      <c r="S2956" s="101"/>
      <c r="T2956" s="101"/>
      <c r="U2956" s="101"/>
      <c r="V2956" s="101"/>
      <c r="W2956" s="101"/>
      <c r="X2956" s="101"/>
      <c r="Y2956" s="101"/>
      <c r="Z2956" s="101"/>
      <c r="AA2956" s="101"/>
    </row>
    <row r="2957" customFormat="false" ht="15.75" hidden="false" customHeight="true" outlineLevel="0" collapsed="false">
      <c r="A2957" s="101"/>
      <c r="B2957" s="101" t="n">
        <v>44</v>
      </c>
      <c r="C2957" s="101" t="n">
        <v>138</v>
      </c>
      <c r="D2957" s="101" t="n">
        <v>94</v>
      </c>
      <c r="E2957" s="101" t="n">
        <v>232</v>
      </c>
      <c r="F2957" s="101" t="s">
        <v>315</v>
      </c>
      <c r="G2957" s="101" t="str">
        <f aca="false">E2957&amp;""&amp;F2957</f>
        <v>232Pu</v>
      </c>
      <c r="H2957" s="101" t="n">
        <v>38363.191</v>
      </c>
      <c r="I2957" s="101" t="n">
        <v>7993.94</v>
      </c>
      <c r="J2957" s="101" t="n">
        <v>4551.11</v>
      </c>
      <c r="K2957" s="101" t="n">
        <v>14713.44</v>
      </c>
      <c r="L2957" s="101" t="n">
        <v>7829.75</v>
      </c>
      <c r="M2957" s="101" t="n">
        <v>-4905.01</v>
      </c>
      <c r="N2957" s="101" t="n">
        <v>-8041.01</v>
      </c>
      <c r="O2957" s="101" t="n">
        <v>6715.92</v>
      </c>
      <c r="P2957" s="101" t="n">
        <v>-2733.29</v>
      </c>
      <c r="Q2957" s="101" t="n">
        <v>-12147.01</v>
      </c>
      <c r="R2957" s="101"/>
      <c r="S2957" s="101"/>
      <c r="T2957" s="101"/>
      <c r="U2957" s="101"/>
      <c r="V2957" s="101"/>
      <c r="W2957" s="101"/>
      <c r="X2957" s="101"/>
      <c r="Y2957" s="101"/>
      <c r="Z2957" s="101"/>
      <c r="AA2957" s="101"/>
    </row>
    <row r="2958" customFormat="false" ht="15.75" hidden="false" customHeight="true" outlineLevel="0" collapsed="false">
      <c r="A2958" s="101"/>
      <c r="B2958" s="101" t="n">
        <v>42</v>
      </c>
      <c r="C2958" s="101" t="n">
        <v>137</v>
      </c>
      <c r="D2958" s="101" t="n">
        <v>95</v>
      </c>
      <c r="E2958" s="101" t="n">
        <v>232</v>
      </c>
      <c r="F2958" s="101" t="s">
        <v>316</v>
      </c>
      <c r="G2958" s="101" t="str">
        <f aca="false">E2958&amp;""&amp;F2958</f>
        <v>232Am</v>
      </c>
      <c r="H2958" s="101" t="n">
        <v>43268.01</v>
      </c>
      <c r="I2958" s="101" t="n">
        <v>7242.01</v>
      </c>
      <c r="J2958" s="101" t="n">
        <v>2307.01</v>
      </c>
      <c r="K2958" s="101" t="n">
        <v>15807.01</v>
      </c>
      <c r="L2958" s="101" t="n">
        <v>6547.01</v>
      </c>
      <c r="M2958" s="101" t="n">
        <v>-3136.01</v>
      </c>
      <c r="N2958" s="101"/>
      <c r="O2958" s="101" t="n">
        <v>7247.01</v>
      </c>
      <c r="P2958" s="101" t="n">
        <v>354.01</v>
      </c>
      <c r="Q2958" s="101"/>
      <c r="R2958" s="101"/>
      <c r="S2958" s="101"/>
      <c r="T2958" s="101"/>
      <c r="U2958" s="101"/>
      <c r="V2958" s="101"/>
      <c r="W2958" s="101"/>
      <c r="X2958" s="101"/>
      <c r="Y2958" s="101"/>
      <c r="Z2958" s="101"/>
      <c r="AA2958" s="101"/>
    </row>
    <row r="2959" customFormat="false" ht="15.75" hidden="false" customHeight="true" outlineLevel="0" collapsed="false">
      <c r="A2959" s="101"/>
      <c r="B2959" s="101" t="n">
        <v>40</v>
      </c>
      <c r="C2959" s="101" t="n">
        <v>136</v>
      </c>
      <c r="D2959" s="101" t="n">
        <v>96</v>
      </c>
      <c r="E2959" s="101" t="n">
        <v>232</v>
      </c>
      <c r="F2959" s="101" t="s">
        <v>317</v>
      </c>
      <c r="G2959" s="101" t="str">
        <f aca="false">E2959&amp;""&amp;F2959</f>
        <v>232Cm</v>
      </c>
      <c r="H2959" s="101" t="n">
        <v>46404.01</v>
      </c>
      <c r="I2959" s="101"/>
      <c r="J2959" s="101" t="n">
        <v>3324.01</v>
      </c>
      <c r="K2959" s="101"/>
      <c r="L2959" s="101" t="n">
        <v>5108.01</v>
      </c>
      <c r="M2959" s="101"/>
      <c r="N2959" s="101"/>
      <c r="O2959" s="101" t="n">
        <v>7900.01</v>
      </c>
      <c r="P2959" s="101" t="n">
        <v>829.01</v>
      </c>
      <c r="Q2959" s="101"/>
      <c r="R2959" s="101"/>
      <c r="S2959" s="101"/>
      <c r="T2959" s="101"/>
      <c r="U2959" s="101"/>
      <c r="V2959" s="101"/>
      <c r="W2959" s="101"/>
      <c r="X2959" s="101"/>
      <c r="Y2959" s="101"/>
      <c r="Z2959" s="101"/>
      <c r="AA2959" s="101"/>
    </row>
    <row r="2960" customFormat="false" ht="15.75" hidden="false" customHeight="true" outlineLevel="0" collapsed="false">
      <c r="A2960" s="101"/>
      <c r="B2960" s="101" t="n">
        <v>59</v>
      </c>
      <c r="C2960" s="101" t="n">
        <v>146</v>
      </c>
      <c r="D2960" s="101" t="n">
        <v>87</v>
      </c>
      <c r="E2960" s="101" t="n">
        <v>233</v>
      </c>
      <c r="F2960" s="101" t="s">
        <v>308</v>
      </c>
      <c r="G2960" s="101" t="str">
        <f aca="false">E2960&amp;""&amp;F2960</f>
        <v>233Fr</v>
      </c>
      <c r="H2960" s="101" t="n">
        <v>49034.01</v>
      </c>
      <c r="I2960" s="101" t="n">
        <v>5024.01</v>
      </c>
      <c r="J2960" s="101"/>
      <c r="K2960" s="101" t="n">
        <v>9173.01</v>
      </c>
      <c r="L2960" s="101"/>
      <c r="M2960" s="101" t="n">
        <v>4711.01</v>
      </c>
      <c r="N2960" s="101" t="n">
        <v>7726.01</v>
      </c>
      <c r="O2960" s="101" t="n">
        <v>1785.01</v>
      </c>
      <c r="P2960" s="101"/>
      <c r="Q2960" s="101" t="n">
        <v>466.01</v>
      </c>
      <c r="R2960" s="101"/>
      <c r="S2960" s="101"/>
      <c r="T2960" s="101"/>
      <c r="U2960" s="101"/>
      <c r="V2960" s="101"/>
      <c r="W2960" s="101"/>
      <c r="X2960" s="101"/>
      <c r="Y2960" s="101"/>
      <c r="Z2960" s="101"/>
      <c r="AA2960" s="101"/>
    </row>
    <row r="2961" customFormat="false" ht="15.75" hidden="false" customHeight="true" outlineLevel="0" collapsed="false">
      <c r="A2961" s="101"/>
      <c r="B2961" s="101" t="n">
        <v>57</v>
      </c>
      <c r="C2961" s="101" t="n">
        <v>145</v>
      </c>
      <c r="D2961" s="101" t="n">
        <v>88</v>
      </c>
      <c r="E2961" s="101" t="n">
        <v>233</v>
      </c>
      <c r="F2961" s="101" t="s">
        <v>309</v>
      </c>
      <c r="G2961" s="101" t="str">
        <f aca="false">E2961&amp;""&amp;F2961</f>
        <v>233Ra</v>
      </c>
      <c r="H2961" s="101" t="n">
        <v>44322.348</v>
      </c>
      <c r="I2961" s="101" t="n">
        <v>4245.92</v>
      </c>
      <c r="J2961" s="101" t="n">
        <v>8953.01</v>
      </c>
      <c r="K2961" s="101" t="n">
        <v>10036.77</v>
      </c>
      <c r="L2961" s="101" t="n">
        <v>16709.01</v>
      </c>
      <c r="M2961" s="101" t="n">
        <v>3014.315</v>
      </c>
      <c r="N2961" s="101" t="n">
        <v>5588.71</v>
      </c>
      <c r="O2961" s="101" t="n">
        <v>2535.03</v>
      </c>
      <c r="P2961" s="101"/>
      <c r="Q2961" s="101" t="n">
        <v>-2903.39</v>
      </c>
      <c r="R2961" s="101"/>
      <c r="S2961" s="101"/>
      <c r="T2961" s="101"/>
      <c r="U2961" s="101"/>
      <c r="V2961" s="101"/>
      <c r="W2961" s="101"/>
      <c r="X2961" s="101"/>
      <c r="Y2961" s="101"/>
      <c r="Z2961" s="101"/>
      <c r="AA2961" s="101"/>
    </row>
    <row r="2962" customFormat="false" ht="15.75" hidden="false" customHeight="true" outlineLevel="0" collapsed="false">
      <c r="A2962" s="101"/>
      <c r="B2962" s="101" t="n">
        <v>55</v>
      </c>
      <c r="C2962" s="101" t="n">
        <v>144</v>
      </c>
      <c r="D2962" s="101" t="n">
        <v>89</v>
      </c>
      <c r="E2962" s="101" t="n">
        <v>233</v>
      </c>
      <c r="F2962" s="101" t="s">
        <v>310</v>
      </c>
      <c r="G2962" s="101" t="str">
        <f aca="false">E2962&amp;""&amp;F2962</f>
        <v>233Ac</v>
      </c>
      <c r="H2962" s="101" t="n">
        <v>41308.033</v>
      </c>
      <c r="I2962" s="101" t="n">
        <v>5917.7</v>
      </c>
      <c r="J2962" s="101" t="n">
        <v>6477.89</v>
      </c>
      <c r="K2962" s="101" t="n">
        <v>10597.45</v>
      </c>
      <c r="L2962" s="101" t="n">
        <v>15334.31</v>
      </c>
      <c r="M2962" s="101" t="n">
        <v>2574.39</v>
      </c>
      <c r="N2962" s="101" t="n">
        <v>3817.99</v>
      </c>
      <c r="O2962" s="101" t="n">
        <v>3208.76</v>
      </c>
      <c r="P2962" s="101" t="n">
        <v>-11967.01</v>
      </c>
      <c r="Q2962" s="101" t="n">
        <v>-2212</v>
      </c>
      <c r="R2962" s="101"/>
      <c r="S2962" s="101"/>
      <c r="T2962" s="101"/>
      <c r="U2962" s="101"/>
      <c r="V2962" s="101"/>
      <c r="W2962" s="101"/>
      <c r="X2962" s="101"/>
      <c r="Y2962" s="101"/>
      <c r="Z2962" s="101"/>
      <c r="AA2962" s="101"/>
    </row>
    <row r="2963" customFormat="false" ht="15.75" hidden="false" customHeight="true" outlineLevel="0" collapsed="false">
      <c r="A2963" s="101"/>
      <c r="B2963" s="101" t="n">
        <v>53</v>
      </c>
      <c r="C2963" s="101" t="n">
        <v>143</v>
      </c>
      <c r="D2963" s="101" t="n">
        <v>90</v>
      </c>
      <c r="E2963" s="101" t="n">
        <v>233</v>
      </c>
      <c r="F2963" s="101" t="s">
        <v>311</v>
      </c>
      <c r="G2963" s="101" t="str">
        <f aca="false">E2963&amp;""&amp;F2963</f>
        <v>233Th</v>
      </c>
      <c r="H2963" s="101" t="n">
        <v>38733.643</v>
      </c>
      <c r="I2963" s="101" t="n">
        <v>4786.39</v>
      </c>
      <c r="J2963" s="101" t="n">
        <v>7709.75</v>
      </c>
      <c r="K2963" s="101" t="n">
        <v>11226.54</v>
      </c>
      <c r="L2963" s="101" t="n">
        <v>14060.78</v>
      </c>
      <c r="M2963" s="101" t="n">
        <v>1243.596</v>
      </c>
      <c r="N2963" s="101" t="n">
        <v>1813.39</v>
      </c>
      <c r="O2963" s="101" t="n">
        <v>3760.22</v>
      </c>
      <c r="P2963" s="101" t="n">
        <v>-9052.28</v>
      </c>
      <c r="Q2963" s="101" t="n">
        <v>-5285.65</v>
      </c>
      <c r="R2963" s="101"/>
      <c r="S2963" s="101"/>
      <c r="T2963" s="101"/>
      <c r="U2963" s="101"/>
      <c r="V2963" s="101"/>
      <c r="W2963" s="101"/>
      <c r="X2963" s="101"/>
      <c r="Y2963" s="101"/>
      <c r="Z2963" s="101"/>
      <c r="AA2963" s="101"/>
    </row>
    <row r="2964" customFormat="false" ht="15.75" hidden="false" customHeight="true" outlineLevel="0" collapsed="false">
      <c r="A2964" s="101"/>
      <c r="B2964" s="101" t="n">
        <v>51</v>
      </c>
      <c r="C2964" s="101" t="n">
        <v>142</v>
      </c>
      <c r="D2964" s="101" t="n">
        <v>91</v>
      </c>
      <c r="E2964" s="101" t="n">
        <v>233</v>
      </c>
      <c r="F2964" s="101" t="s">
        <v>312</v>
      </c>
      <c r="G2964" s="101" t="str">
        <f aca="false">E2964&amp;""&amp;F2964</f>
        <v>233Pa</v>
      </c>
      <c r="H2964" s="101" t="n">
        <v>37490.046</v>
      </c>
      <c r="I2964" s="101" t="n">
        <v>6529.24</v>
      </c>
      <c r="J2964" s="101" t="n">
        <v>5247.64</v>
      </c>
      <c r="K2964" s="101" t="n">
        <v>12078.55</v>
      </c>
      <c r="L2964" s="101" t="n">
        <v>12850.74</v>
      </c>
      <c r="M2964" s="101" t="n">
        <v>569.792</v>
      </c>
      <c r="N2964" s="101" t="n">
        <v>-459.94</v>
      </c>
      <c r="O2964" s="101" t="n">
        <v>4366.92</v>
      </c>
      <c r="P2964" s="101" t="n">
        <v>-8953.34</v>
      </c>
      <c r="Q2964" s="101" t="n">
        <v>-5192.14</v>
      </c>
      <c r="R2964" s="101"/>
      <c r="S2964" s="101"/>
      <c r="T2964" s="101"/>
      <c r="U2964" s="101"/>
      <c r="V2964" s="101"/>
      <c r="W2964" s="101"/>
      <c r="X2964" s="101"/>
      <c r="Y2964" s="101"/>
      <c r="Z2964" s="101"/>
      <c r="AA2964" s="101"/>
    </row>
    <row r="2965" customFormat="false" ht="15.75" hidden="false" customHeight="true" outlineLevel="0" collapsed="false">
      <c r="A2965" s="101"/>
      <c r="B2965" s="101" t="n">
        <v>49</v>
      </c>
      <c r="C2965" s="101" t="n">
        <v>141</v>
      </c>
      <c r="D2965" s="101" t="n">
        <v>92</v>
      </c>
      <c r="E2965" s="101" t="n">
        <v>233</v>
      </c>
      <c r="F2965" s="101" t="s">
        <v>313</v>
      </c>
      <c r="G2965" s="101" t="str">
        <f aca="false">E2965&amp;""&amp;F2965</f>
        <v>233U</v>
      </c>
      <c r="H2965" s="101" t="n">
        <v>36920.254</v>
      </c>
      <c r="I2965" s="101" t="n">
        <v>5761.93</v>
      </c>
      <c r="J2965" s="101" t="n">
        <v>6316.69</v>
      </c>
      <c r="K2965" s="101" t="n">
        <v>13029.89</v>
      </c>
      <c r="L2965" s="101" t="n">
        <v>11475.23</v>
      </c>
      <c r="M2965" s="101" t="n">
        <v>-1029.733</v>
      </c>
      <c r="N2965" s="101" t="n">
        <v>-3131.86</v>
      </c>
      <c r="O2965" s="101" t="n">
        <v>4908.56</v>
      </c>
      <c r="P2965" s="101" t="n">
        <v>-5817.43</v>
      </c>
      <c r="Q2965" s="101" t="n">
        <v>-8512.01</v>
      </c>
      <c r="R2965" s="101"/>
      <c r="S2965" s="101"/>
      <c r="T2965" s="101"/>
      <c r="U2965" s="101"/>
      <c r="V2965" s="101"/>
      <c r="W2965" s="101"/>
      <c r="X2965" s="101"/>
      <c r="Y2965" s="101"/>
      <c r="Z2965" s="101"/>
      <c r="AA2965" s="101"/>
    </row>
    <row r="2966" customFormat="false" ht="15.75" hidden="false" customHeight="true" outlineLevel="0" collapsed="false">
      <c r="A2966" s="101"/>
      <c r="B2966" s="101" t="n">
        <v>47</v>
      </c>
      <c r="C2966" s="101" t="n">
        <v>140</v>
      </c>
      <c r="D2966" s="101" t="n">
        <v>93</v>
      </c>
      <c r="E2966" s="101" t="n">
        <v>233</v>
      </c>
      <c r="F2966" s="101" t="s">
        <v>314</v>
      </c>
      <c r="G2966" s="101" t="str">
        <f aca="false">E2966&amp;""&amp;F2966</f>
        <v>233Np</v>
      </c>
      <c r="H2966" s="101" t="n">
        <v>37949.987</v>
      </c>
      <c r="I2966" s="101" t="n">
        <v>7482.01</v>
      </c>
      <c r="J2966" s="101" t="n">
        <v>3949.85</v>
      </c>
      <c r="K2966" s="101" t="n">
        <v>13817.98</v>
      </c>
      <c r="L2966" s="101" t="n">
        <v>10053.91</v>
      </c>
      <c r="M2966" s="101" t="n">
        <v>-2102.128</v>
      </c>
      <c r="N2966" s="101" t="n">
        <v>-5313.01</v>
      </c>
      <c r="O2966" s="101" t="n">
        <v>5626.69</v>
      </c>
      <c r="P2966" s="101" t="n">
        <v>-5286.96</v>
      </c>
      <c r="Q2966" s="101" t="n">
        <v>-8484.52</v>
      </c>
      <c r="R2966" s="101"/>
      <c r="S2966" s="101"/>
      <c r="T2966" s="101"/>
      <c r="U2966" s="101"/>
      <c r="V2966" s="101"/>
      <c r="W2966" s="101"/>
      <c r="X2966" s="101"/>
      <c r="Y2966" s="101"/>
      <c r="Z2966" s="101"/>
      <c r="AA2966" s="101"/>
    </row>
    <row r="2967" customFormat="false" ht="15.75" hidden="false" customHeight="true" outlineLevel="0" collapsed="false">
      <c r="A2967" s="101"/>
      <c r="B2967" s="101" t="n">
        <v>45</v>
      </c>
      <c r="C2967" s="101" t="n">
        <v>139</v>
      </c>
      <c r="D2967" s="101" t="n">
        <v>94</v>
      </c>
      <c r="E2967" s="101" t="n">
        <v>233</v>
      </c>
      <c r="F2967" s="101" t="s">
        <v>315</v>
      </c>
      <c r="G2967" s="101" t="str">
        <f aca="false">E2967&amp;""&amp;F2967</f>
        <v>233Pu</v>
      </c>
      <c r="H2967" s="101" t="n">
        <v>40052.115</v>
      </c>
      <c r="I2967" s="101" t="n">
        <v>6382.39</v>
      </c>
      <c r="J2967" s="101" t="n">
        <v>4598.01</v>
      </c>
      <c r="K2967" s="101" t="n">
        <v>14376.33</v>
      </c>
      <c r="L2967" s="101" t="n">
        <v>8333.34</v>
      </c>
      <c r="M2967" s="101" t="n">
        <v>-3211.01</v>
      </c>
      <c r="N2967" s="101" t="n">
        <v>-7239.84</v>
      </c>
      <c r="O2967" s="101" t="n">
        <v>6416.3</v>
      </c>
      <c r="P2967" s="101" t="n">
        <v>-1847.72</v>
      </c>
      <c r="Q2967" s="101" t="n">
        <v>-11287.01</v>
      </c>
      <c r="R2967" s="101"/>
      <c r="S2967" s="101"/>
      <c r="T2967" s="101"/>
      <c r="U2967" s="101"/>
      <c r="V2967" s="101"/>
      <c r="W2967" s="101"/>
      <c r="X2967" s="101"/>
      <c r="Y2967" s="101"/>
      <c r="Z2967" s="101"/>
      <c r="AA2967" s="101"/>
    </row>
    <row r="2968" customFormat="false" ht="15.75" hidden="false" customHeight="true" outlineLevel="0" collapsed="false">
      <c r="A2968" s="101"/>
      <c r="B2968" s="101" t="n">
        <v>43</v>
      </c>
      <c r="C2968" s="101" t="n">
        <v>138</v>
      </c>
      <c r="D2968" s="101" t="n">
        <v>95</v>
      </c>
      <c r="E2968" s="101" t="n">
        <v>233</v>
      </c>
      <c r="F2968" s="101" t="s">
        <v>316</v>
      </c>
      <c r="G2968" s="101" t="str">
        <f aca="false">E2968&amp;""&amp;F2968</f>
        <v>233Am</v>
      </c>
      <c r="H2968" s="101" t="n">
        <v>43263.01</v>
      </c>
      <c r="I2968" s="101" t="n">
        <v>8076.01</v>
      </c>
      <c r="J2968" s="101" t="n">
        <v>2389.01</v>
      </c>
      <c r="K2968" s="101" t="n">
        <v>15318.01</v>
      </c>
      <c r="L2968" s="101" t="n">
        <v>6940.01</v>
      </c>
      <c r="M2968" s="101" t="n">
        <v>-4029.01</v>
      </c>
      <c r="N2968" s="101"/>
      <c r="O2968" s="101" t="n">
        <v>7059.01</v>
      </c>
      <c r="P2968" s="101" t="n">
        <v>-1387.01</v>
      </c>
      <c r="Q2968" s="101" t="n">
        <v>-11212.01</v>
      </c>
      <c r="R2968" s="101"/>
      <c r="S2968" s="101"/>
      <c r="T2968" s="101"/>
      <c r="U2968" s="101"/>
      <c r="V2968" s="101"/>
      <c r="W2968" s="101"/>
      <c r="X2968" s="101"/>
      <c r="Y2968" s="101"/>
      <c r="Z2968" s="101"/>
      <c r="AA2968" s="101"/>
    </row>
    <row r="2969" customFormat="false" ht="15.75" hidden="false" customHeight="true" outlineLevel="0" collapsed="false">
      <c r="A2969" s="101"/>
      <c r="B2969" s="101" t="n">
        <v>41</v>
      </c>
      <c r="C2969" s="101" t="n">
        <v>137</v>
      </c>
      <c r="D2969" s="101" t="n">
        <v>96</v>
      </c>
      <c r="E2969" s="101" t="n">
        <v>233</v>
      </c>
      <c r="F2969" s="101" t="s">
        <v>317</v>
      </c>
      <c r="G2969" s="101" t="str">
        <f aca="false">E2969&amp;""&amp;F2969</f>
        <v>233Cm</v>
      </c>
      <c r="H2969" s="101" t="n">
        <v>47291.952</v>
      </c>
      <c r="I2969" s="101" t="n">
        <v>7183.01</v>
      </c>
      <c r="J2969" s="101" t="n">
        <v>3265.01</v>
      </c>
      <c r="K2969" s="101"/>
      <c r="L2969" s="101" t="n">
        <v>5571.8</v>
      </c>
      <c r="M2969" s="101"/>
      <c r="N2969" s="101"/>
      <c r="O2969" s="101" t="n">
        <v>7473.5</v>
      </c>
      <c r="P2969" s="101" t="n">
        <v>1639.79</v>
      </c>
      <c r="Q2969" s="101"/>
      <c r="R2969" s="101"/>
      <c r="S2969" s="101"/>
      <c r="T2969" s="101"/>
      <c r="U2969" s="101"/>
      <c r="V2969" s="101"/>
      <c r="W2969" s="101"/>
      <c r="X2969" s="101"/>
      <c r="Y2969" s="101"/>
      <c r="Z2969" s="101"/>
      <c r="AA2969" s="101"/>
    </row>
    <row r="2970" customFormat="false" ht="15.75" hidden="false" customHeight="true" outlineLevel="0" collapsed="false">
      <c r="A2970" s="101"/>
      <c r="B2970" s="101" t="n">
        <v>58</v>
      </c>
      <c r="C2970" s="101" t="n">
        <v>146</v>
      </c>
      <c r="D2970" s="101" t="n">
        <v>88</v>
      </c>
      <c r="E2970" s="101" t="n">
        <v>234</v>
      </c>
      <c r="F2970" s="101" t="s">
        <v>309</v>
      </c>
      <c r="G2970" s="101" t="str">
        <f aca="false">E2970&amp;""&amp;F2970</f>
        <v>234Ra</v>
      </c>
      <c r="H2970" s="101" t="n">
        <v>46893.271</v>
      </c>
      <c r="I2970" s="101" t="n">
        <v>5500.39</v>
      </c>
      <c r="J2970" s="101" t="n">
        <v>9430.01</v>
      </c>
      <c r="K2970" s="101" t="n">
        <v>9746.32</v>
      </c>
      <c r="L2970" s="101"/>
      <c r="M2970" s="101" t="n">
        <v>2052.081</v>
      </c>
      <c r="N2970" s="101" t="n">
        <v>6278.82</v>
      </c>
      <c r="O2970" s="101" t="n">
        <v>2421.01</v>
      </c>
      <c r="P2970" s="101"/>
      <c r="Q2970" s="101" t="n">
        <v>-2486.08</v>
      </c>
      <c r="R2970" s="101"/>
      <c r="S2970" s="101"/>
      <c r="T2970" s="101"/>
      <c r="U2970" s="101"/>
      <c r="V2970" s="101"/>
      <c r="W2970" s="101"/>
      <c r="X2970" s="101"/>
      <c r="Y2970" s="101"/>
      <c r="Z2970" s="101"/>
      <c r="AA2970" s="101"/>
    </row>
    <row r="2971" customFormat="false" ht="15.75" hidden="false" customHeight="true" outlineLevel="0" collapsed="false">
      <c r="A2971" s="101"/>
      <c r="B2971" s="101" t="n">
        <v>56</v>
      </c>
      <c r="C2971" s="101" t="n">
        <v>145</v>
      </c>
      <c r="D2971" s="101" t="n">
        <v>89</v>
      </c>
      <c r="E2971" s="101" t="n">
        <v>234</v>
      </c>
      <c r="F2971" s="101" t="s">
        <v>310</v>
      </c>
      <c r="G2971" s="101" t="str">
        <f aca="false">E2971&amp;""&amp;F2971</f>
        <v>234Ac</v>
      </c>
      <c r="H2971" s="101" t="n">
        <v>44841.19</v>
      </c>
      <c r="I2971" s="101" t="n">
        <v>4538.16</v>
      </c>
      <c r="J2971" s="101" t="n">
        <v>6770.13</v>
      </c>
      <c r="K2971" s="101" t="n">
        <v>10455.86</v>
      </c>
      <c r="L2971" s="101" t="n">
        <v>15723.01</v>
      </c>
      <c r="M2971" s="101" t="n">
        <v>4226.74</v>
      </c>
      <c r="N2971" s="101" t="n">
        <v>4500.83</v>
      </c>
      <c r="O2971" s="101" t="n">
        <v>2905.7</v>
      </c>
      <c r="P2971" s="101" t="n">
        <v>-11482.01</v>
      </c>
      <c r="Q2971" s="101" t="n">
        <v>-1963.77</v>
      </c>
      <c r="R2971" s="101"/>
      <c r="S2971" s="101"/>
      <c r="T2971" s="101"/>
      <c r="U2971" s="101"/>
      <c r="V2971" s="101"/>
      <c r="W2971" s="101"/>
      <c r="X2971" s="101"/>
      <c r="Y2971" s="101"/>
      <c r="Z2971" s="101"/>
      <c r="AA2971" s="101"/>
    </row>
    <row r="2972" customFormat="false" ht="15.75" hidden="false" customHeight="true" outlineLevel="0" collapsed="false">
      <c r="A2972" s="101"/>
      <c r="B2972" s="101" t="n">
        <v>54</v>
      </c>
      <c r="C2972" s="101" t="n">
        <v>144</v>
      </c>
      <c r="D2972" s="101" t="n">
        <v>90</v>
      </c>
      <c r="E2972" s="101" t="n">
        <v>234</v>
      </c>
      <c r="F2972" s="101" t="s">
        <v>311</v>
      </c>
      <c r="G2972" s="101" t="str">
        <f aca="false">E2972&amp;""&amp;F2972</f>
        <v>234Th</v>
      </c>
      <c r="H2972" s="101" t="n">
        <v>40614.449</v>
      </c>
      <c r="I2972" s="101" t="n">
        <v>6190.51</v>
      </c>
      <c r="J2972" s="101" t="n">
        <v>7982.55</v>
      </c>
      <c r="K2972" s="101" t="n">
        <v>10976.9</v>
      </c>
      <c r="L2972" s="101" t="n">
        <v>14460.45</v>
      </c>
      <c r="M2972" s="101" t="n">
        <v>274.088</v>
      </c>
      <c r="N2972" s="101" t="n">
        <v>2467.62</v>
      </c>
      <c r="O2972" s="101" t="n">
        <v>3673.23</v>
      </c>
      <c r="P2972" s="101" t="n">
        <v>-10996.87</v>
      </c>
      <c r="Q2972" s="101" t="n">
        <v>-4946.91</v>
      </c>
      <c r="R2972" s="101"/>
      <c r="S2972" s="101"/>
      <c r="T2972" s="101"/>
      <c r="U2972" s="101"/>
      <c r="V2972" s="101"/>
      <c r="W2972" s="101"/>
      <c r="X2972" s="101"/>
      <c r="Y2972" s="101"/>
      <c r="Z2972" s="101"/>
      <c r="AA2972" s="101"/>
    </row>
    <row r="2973" customFormat="false" ht="15.75" hidden="false" customHeight="true" outlineLevel="0" collapsed="false">
      <c r="A2973" s="101"/>
      <c r="B2973" s="101" t="n">
        <v>52</v>
      </c>
      <c r="C2973" s="101" t="n">
        <v>143</v>
      </c>
      <c r="D2973" s="101" t="n">
        <v>91</v>
      </c>
      <c r="E2973" s="101" t="n">
        <v>234</v>
      </c>
      <c r="F2973" s="101" t="s">
        <v>312</v>
      </c>
      <c r="G2973" s="101" t="str">
        <f aca="false">E2973&amp;""&amp;F2973</f>
        <v>234Pa</v>
      </c>
      <c r="H2973" s="101" t="n">
        <v>40340.361</v>
      </c>
      <c r="I2973" s="101" t="n">
        <v>5221</v>
      </c>
      <c r="J2973" s="101" t="n">
        <v>5682.25</v>
      </c>
      <c r="K2973" s="101" t="n">
        <v>11750.25</v>
      </c>
      <c r="L2973" s="101" t="n">
        <v>13392</v>
      </c>
      <c r="M2973" s="101" t="n">
        <v>2193.533</v>
      </c>
      <c r="N2973" s="101" t="n">
        <v>383.69</v>
      </c>
      <c r="O2973" s="101" t="n">
        <v>4077.06</v>
      </c>
      <c r="P2973" s="101" t="n">
        <v>-8256.64</v>
      </c>
      <c r="Q2973" s="101" t="n">
        <v>-4651.21</v>
      </c>
      <c r="R2973" s="101"/>
      <c r="S2973" s="101"/>
      <c r="T2973" s="101"/>
      <c r="U2973" s="101"/>
      <c r="V2973" s="101"/>
      <c r="W2973" s="101"/>
      <c r="X2973" s="101"/>
      <c r="Y2973" s="101"/>
      <c r="Z2973" s="101"/>
      <c r="AA2973" s="101"/>
    </row>
    <row r="2974" customFormat="false" ht="15.75" hidden="false" customHeight="true" outlineLevel="0" collapsed="false">
      <c r="A2974" s="101"/>
      <c r="B2974" s="101" t="n">
        <v>50</v>
      </c>
      <c r="C2974" s="101" t="n">
        <v>142</v>
      </c>
      <c r="D2974" s="101" t="n">
        <v>92</v>
      </c>
      <c r="E2974" s="101" t="n">
        <v>234</v>
      </c>
      <c r="F2974" s="101" t="s">
        <v>313</v>
      </c>
      <c r="G2974" s="101" t="str">
        <f aca="false">E2974&amp;""&amp;F2974</f>
        <v>234U</v>
      </c>
      <c r="H2974" s="101" t="n">
        <v>38146.828</v>
      </c>
      <c r="I2974" s="101" t="n">
        <v>6844.74</v>
      </c>
      <c r="J2974" s="101" t="n">
        <v>6632.19</v>
      </c>
      <c r="K2974" s="101" t="n">
        <v>12606.67</v>
      </c>
      <c r="L2974" s="101" t="n">
        <v>11879.83</v>
      </c>
      <c r="M2974" s="101" t="n">
        <v>-1809.846</v>
      </c>
      <c r="N2974" s="101" t="n">
        <v>-2203.06</v>
      </c>
      <c r="O2974" s="101" t="n">
        <v>4857.67</v>
      </c>
      <c r="P2974" s="101" t="n">
        <v>-7875.79</v>
      </c>
      <c r="Q2974" s="101" t="n">
        <v>-7874.48</v>
      </c>
      <c r="R2974" s="101"/>
      <c r="S2974" s="101"/>
      <c r="T2974" s="101"/>
      <c r="U2974" s="101"/>
      <c r="V2974" s="101"/>
      <c r="W2974" s="101"/>
      <c r="X2974" s="101"/>
      <c r="Y2974" s="101"/>
      <c r="Z2974" s="101"/>
      <c r="AA2974" s="101"/>
    </row>
    <row r="2975" customFormat="false" ht="15.75" hidden="false" customHeight="true" outlineLevel="0" collapsed="false">
      <c r="A2975" s="101"/>
      <c r="B2975" s="101" t="n">
        <v>48</v>
      </c>
      <c r="C2975" s="101" t="n">
        <v>141</v>
      </c>
      <c r="D2975" s="101" t="n">
        <v>93</v>
      </c>
      <c r="E2975" s="101" t="n">
        <v>234</v>
      </c>
      <c r="F2975" s="101" t="s">
        <v>314</v>
      </c>
      <c r="G2975" s="101" t="str">
        <f aca="false">E2975&amp;""&amp;F2975</f>
        <v>234Np</v>
      </c>
      <c r="H2975" s="101" t="n">
        <v>39956.674</v>
      </c>
      <c r="I2975" s="101" t="n">
        <v>6064.63</v>
      </c>
      <c r="J2975" s="101" t="n">
        <v>4252.55</v>
      </c>
      <c r="K2975" s="101" t="n">
        <v>13547.01</v>
      </c>
      <c r="L2975" s="101" t="n">
        <v>10569.24</v>
      </c>
      <c r="M2975" s="101" t="n">
        <v>-393.213</v>
      </c>
      <c r="N2975" s="101" t="n">
        <v>-4505.01</v>
      </c>
      <c r="O2975" s="101" t="n">
        <v>5356.98</v>
      </c>
      <c r="P2975" s="101" t="n">
        <v>-4822.34</v>
      </c>
      <c r="Q2975" s="101" t="n">
        <v>-8166.76</v>
      </c>
      <c r="R2975" s="101"/>
      <c r="S2975" s="101"/>
      <c r="T2975" s="101"/>
      <c r="U2975" s="101"/>
      <c r="V2975" s="101"/>
      <c r="W2975" s="101"/>
      <c r="X2975" s="101"/>
      <c r="Y2975" s="101"/>
      <c r="Z2975" s="101"/>
      <c r="AA2975" s="101"/>
    </row>
    <row r="2976" customFormat="false" ht="15.75" hidden="false" customHeight="true" outlineLevel="0" collapsed="false">
      <c r="A2976" s="101"/>
      <c r="B2976" s="101" t="n">
        <v>46</v>
      </c>
      <c r="C2976" s="101" t="n">
        <v>140</v>
      </c>
      <c r="D2976" s="101" t="n">
        <v>94</v>
      </c>
      <c r="E2976" s="101" t="n">
        <v>234</v>
      </c>
      <c r="F2976" s="101" t="s">
        <v>315</v>
      </c>
      <c r="G2976" s="101" t="str">
        <f aca="false">E2976&amp;""&amp;F2976</f>
        <v>234Pu</v>
      </c>
      <c r="H2976" s="101" t="n">
        <v>40349.887</v>
      </c>
      <c r="I2976" s="101" t="n">
        <v>7773.54</v>
      </c>
      <c r="J2976" s="101" t="n">
        <v>4889.07</v>
      </c>
      <c r="K2976" s="101" t="n">
        <v>14155.94</v>
      </c>
      <c r="L2976" s="101" t="n">
        <v>8838.92</v>
      </c>
      <c r="M2976" s="101" t="n">
        <v>-4112.01</v>
      </c>
      <c r="N2976" s="101" t="n">
        <v>-6374.07</v>
      </c>
      <c r="O2976" s="101" t="n">
        <v>6309.97</v>
      </c>
      <c r="P2976" s="101" t="n">
        <v>-3859.34</v>
      </c>
      <c r="Q2976" s="101" t="n">
        <v>-10985.01</v>
      </c>
      <c r="R2976" s="101"/>
      <c r="S2976" s="101"/>
      <c r="T2976" s="101"/>
      <c r="U2976" s="101"/>
      <c r="V2976" s="101"/>
      <c r="W2976" s="101"/>
      <c r="X2976" s="101"/>
      <c r="Y2976" s="101"/>
      <c r="Z2976" s="101"/>
      <c r="AA2976" s="101"/>
    </row>
    <row r="2977" customFormat="false" ht="15.75" hidden="false" customHeight="true" outlineLevel="0" collapsed="false">
      <c r="A2977" s="101"/>
      <c r="B2977" s="101" t="n">
        <v>44</v>
      </c>
      <c r="C2977" s="101" t="n">
        <v>139</v>
      </c>
      <c r="D2977" s="101" t="n">
        <v>95</v>
      </c>
      <c r="E2977" s="101" t="n">
        <v>234</v>
      </c>
      <c r="F2977" s="101" t="s">
        <v>316</v>
      </c>
      <c r="G2977" s="101" t="str">
        <f aca="false">E2977&amp;""&amp;F2977</f>
        <v>234Am</v>
      </c>
      <c r="H2977" s="101" t="n">
        <v>44461.01</v>
      </c>
      <c r="I2977" s="101" t="n">
        <v>6873.01</v>
      </c>
      <c r="J2977" s="101" t="n">
        <v>2880.01</v>
      </c>
      <c r="K2977" s="101" t="n">
        <v>14949.01</v>
      </c>
      <c r="L2977" s="101" t="n">
        <v>7477.01</v>
      </c>
      <c r="M2977" s="101" t="n">
        <v>-2263.01</v>
      </c>
      <c r="N2977" s="101" t="n">
        <v>-8883.01</v>
      </c>
      <c r="O2977" s="101" t="n">
        <v>6800.01</v>
      </c>
      <c r="P2977" s="101" t="n">
        <v>-778.01</v>
      </c>
      <c r="Q2977" s="101" t="n">
        <v>-10902.01</v>
      </c>
      <c r="R2977" s="101"/>
      <c r="S2977" s="101"/>
      <c r="T2977" s="101"/>
      <c r="U2977" s="101"/>
      <c r="V2977" s="101"/>
      <c r="W2977" s="101"/>
      <c r="X2977" s="101"/>
      <c r="Y2977" s="101"/>
      <c r="Z2977" s="101"/>
      <c r="AA2977" s="101"/>
    </row>
    <row r="2978" customFormat="false" ht="15.75" hidden="false" customHeight="true" outlineLevel="0" collapsed="false">
      <c r="A2978" s="101"/>
      <c r="B2978" s="101" t="n">
        <v>42</v>
      </c>
      <c r="C2978" s="101" t="n">
        <v>138</v>
      </c>
      <c r="D2978" s="101" t="n">
        <v>96</v>
      </c>
      <c r="E2978" s="101" t="n">
        <v>234</v>
      </c>
      <c r="F2978" s="101" t="s">
        <v>317</v>
      </c>
      <c r="G2978" s="101" t="str">
        <f aca="false">E2978&amp;""&amp;F2978</f>
        <v>234Cm</v>
      </c>
      <c r="H2978" s="101" t="n">
        <v>46723.96</v>
      </c>
      <c r="I2978" s="101" t="n">
        <v>8639.31</v>
      </c>
      <c r="J2978" s="101" t="n">
        <v>3828.01</v>
      </c>
      <c r="K2978" s="101" t="n">
        <v>15823.01</v>
      </c>
      <c r="L2978" s="101" t="n">
        <v>6217.17</v>
      </c>
      <c r="M2978" s="101" t="n">
        <v>-6620.01</v>
      </c>
      <c r="N2978" s="101"/>
      <c r="O2978" s="101" t="n">
        <v>7365.04</v>
      </c>
      <c r="P2978" s="101" t="n">
        <v>-617.13</v>
      </c>
      <c r="Q2978" s="101"/>
      <c r="R2978" s="101"/>
      <c r="S2978" s="101"/>
      <c r="T2978" s="101"/>
      <c r="U2978" s="101"/>
      <c r="V2978" s="101"/>
      <c r="W2978" s="101"/>
      <c r="X2978" s="101"/>
      <c r="Y2978" s="101"/>
      <c r="Z2978" s="101"/>
      <c r="AA2978" s="101"/>
    </row>
    <row r="2979" customFormat="false" ht="15.75" hidden="false" customHeight="true" outlineLevel="0" collapsed="false">
      <c r="A2979" s="101"/>
      <c r="B2979" s="101" t="n">
        <v>40</v>
      </c>
      <c r="C2979" s="101" t="n">
        <v>137</v>
      </c>
      <c r="D2979" s="101" t="n">
        <v>97</v>
      </c>
      <c r="E2979" s="101" t="n">
        <v>234</v>
      </c>
      <c r="F2979" s="101" t="s">
        <v>318</v>
      </c>
      <c r="G2979" s="101" t="str">
        <f aca="false">E2979&amp;""&amp;F2979</f>
        <v>234Bk</v>
      </c>
      <c r="H2979" s="101" t="n">
        <v>53344.01</v>
      </c>
      <c r="I2979" s="101"/>
      <c r="J2979" s="101" t="n">
        <v>1237.01</v>
      </c>
      <c r="K2979" s="101"/>
      <c r="L2979" s="101" t="n">
        <v>4502.01</v>
      </c>
      <c r="M2979" s="101"/>
      <c r="N2979" s="101"/>
      <c r="O2979" s="101" t="n">
        <v>7986.9</v>
      </c>
      <c r="P2979" s="101" t="n">
        <v>2792.01</v>
      </c>
      <c r="Q2979" s="101"/>
      <c r="R2979" s="101"/>
      <c r="S2979" s="101"/>
      <c r="T2979" s="101"/>
      <c r="U2979" s="101"/>
      <c r="V2979" s="101"/>
      <c r="W2979" s="101"/>
      <c r="X2979" s="101"/>
      <c r="Y2979" s="101"/>
      <c r="Z2979" s="101"/>
      <c r="AA2979" s="101"/>
    </row>
    <row r="2980" customFormat="false" ht="15.75" hidden="false" customHeight="true" outlineLevel="0" collapsed="false">
      <c r="A2980" s="101"/>
      <c r="B2980" s="101" t="n">
        <v>59</v>
      </c>
      <c r="C2980" s="101" t="n">
        <v>147</v>
      </c>
      <c r="D2980" s="101" t="n">
        <v>88</v>
      </c>
      <c r="E2980" s="101" t="n">
        <v>235</v>
      </c>
      <c r="F2980" s="101" t="s">
        <v>309</v>
      </c>
      <c r="G2980" s="101" t="str">
        <f aca="false">E2980&amp;""&amp;F2980</f>
        <v>235Ra</v>
      </c>
      <c r="H2980" s="101" t="n">
        <v>51204.01</v>
      </c>
      <c r="I2980" s="101" t="n">
        <v>3760.01</v>
      </c>
      <c r="J2980" s="101"/>
      <c r="K2980" s="101" t="n">
        <v>9261.01</v>
      </c>
      <c r="L2980" s="101"/>
      <c r="M2980" s="101" t="n">
        <v>3847.01</v>
      </c>
      <c r="N2980" s="101" t="n">
        <v>7186.01</v>
      </c>
      <c r="O2980" s="101" t="n">
        <v>2326.01</v>
      </c>
      <c r="P2980" s="101"/>
      <c r="Q2980" s="101" t="n">
        <v>-1708.01</v>
      </c>
      <c r="R2980" s="101"/>
      <c r="S2980" s="101"/>
      <c r="T2980" s="101"/>
      <c r="U2980" s="101"/>
      <c r="V2980" s="101"/>
      <c r="W2980" s="101"/>
      <c r="X2980" s="101"/>
      <c r="Y2980" s="101"/>
      <c r="Z2980" s="101"/>
      <c r="AA2980" s="101"/>
    </row>
    <row r="2981" customFormat="false" ht="15.75" hidden="false" customHeight="true" outlineLevel="0" collapsed="false">
      <c r="A2981" s="101"/>
      <c r="B2981" s="101" t="n">
        <v>57</v>
      </c>
      <c r="C2981" s="101" t="n">
        <v>146</v>
      </c>
      <c r="D2981" s="101" t="n">
        <v>89</v>
      </c>
      <c r="E2981" s="101" t="n">
        <v>235</v>
      </c>
      <c r="F2981" s="101" t="s">
        <v>310</v>
      </c>
      <c r="G2981" s="101" t="str">
        <f aca="false">E2981&amp;""&amp;F2981</f>
        <v>235Ac</v>
      </c>
      <c r="H2981" s="101" t="n">
        <v>47357.155</v>
      </c>
      <c r="I2981" s="101" t="n">
        <v>5555.35</v>
      </c>
      <c r="J2981" s="101" t="n">
        <v>6825.09</v>
      </c>
      <c r="K2981" s="101" t="n">
        <v>10093.51</v>
      </c>
      <c r="L2981" s="101" t="n">
        <v>16255.01</v>
      </c>
      <c r="M2981" s="101" t="n">
        <v>3339.406</v>
      </c>
      <c r="N2981" s="101" t="n">
        <v>5068.26</v>
      </c>
      <c r="O2981" s="101" t="n">
        <v>2867.83</v>
      </c>
      <c r="P2981" s="101"/>
      <c r="Q2981" s="101" t="n">
        <v>-1328.61</v>
      </c>
      <c r="R2981" s="101"/>
      <c r="S2981" s="101"/>
      <c r="T2981" s="101"/>
      <c r="U2981" s="101"/>
      <c r="V2981" s="101"/>
      <c r="W2981" s="101"/>
      <c r="X2981" s="101"/>
      <c r="Y2981" s="101"/>
      <c r="Z2981" s="101"/>
      <c r="AA2981" s="101"/>
    </row>
    <row r="2982" customFormat="false" ht="15.75" hidden="false" customHeight="true" outlineLevel="0" collapsed="false">
      <c r="A2982" s="101"/>
      <c r="B2982" s="101" t="n">
        <v>55</v>
      </c>
      <c r="C2982" s="101" t="n">
        <v>145</v>
      </c>
      <c r="D2982" s="101" t="n">
        <v>90</v>
      </c>
      <c r="E2982" s="101" t="n">
        <v>235</v>
      </c>
      <c r="F2982" s="101" t="s">
        <v>311</v>
      </c>
      <c r="G2982" s="101" t="str">
        <f aca="false">E2982&amp;""&amp;F2982</f>
        <v>235Th</v>
      </c>
      <c r="H2982" s="101" t="n">
        <v>44017.749</v>
      </c>
      <c r="I2982" s="101" t="n">
        <v>4668.02</v>
      </c>
      <c r="J2982" s="101" t="n">
        <v>8112.41</v>
      </c>
      <c r="K2982" s="101" t="n">
        <v>10858.53</v>
      </c>
      <c r="L2982" s="101" t="n">
        <v>14882.54</v>
      </c>
      <c r="M2982" s="101" t="n">
        <v>1728.853</v>
      </c>
      <c r="N2982" s="101" t="n">
        <v>3097.09</v>
      </c>
      <c r="O2982" s="101" t="n">
        <v>3376.35</v>
      </c>
      <c r="P2982" s="101" t="n">
        <v>-10164.49</v>
      </c>
      <c r="Q2982" s="101" t="n">
        <v>-4393.93</v>
      </c>
      <c r="R2982" s="101"/>
      <c r="S2982" s="101"/>
      <c r="T2982" s="101"/>
      <c r="U2982" s="101"/>
      <c r="V2982" s="101"/>
      <c r="W2982" s="101"/>
      <c r="X2982" s="101"/>
      <c r="Y2982" s="101"/>
      <c r="Z2982" s="101"/>
      <c r="AA2982" s="101"/>
    </row>
    <row r="2983" customFormat="false" ht="15.75" hidden="false" customHeight="true" outlineLevel="0" collapsed="false">
      <c r="A2983" s="101"/>
      <c r="B2983" s="101" t="n">
        <v>53</v>
      </c>
      <c r="C2983" s="101" t="n">
        <v>144</v>
      </c>
      <c r="D2983" s="101" t="n">
        <v>91</v>
      </c>
      <c r="E2983" s="101" t="n">
        <v>235</v>
      </c>
      <c r="F2983" s="101" t="s">
        <v>312</v>
      </c>
      <c r="G2983" s="101" t="str">
        <f aca="false">E2983&amp;""&amp;F2983</f>
        <v>235Pa</v>
      </c>
      <c r="H2983" s="101" t="n">
        <v>42288.896</v>
      </c>
      <c r="I2983" s="101" t="n">
        <v>6122.78</v>
      </c>
      <c r="J2983" s="101" t="n">
        <v>5614.52</v>
      </c>
      <c r="K2983" s="101" t="n">
        <v>11343.78</v>
      </c>
      <c r="L2983" s="101" t="n">
        <v>13597.08</v>
      </c>
      <c r="M2983" s="101" t="n">
        <v>1368.242</v>
      </c>
      <c r="N2983" s="101" t="n">
        <v>1244.02</v>
      </c>
      <c r="O2983" s="101" t="n">
        <v>4101.13</v>
      </c>
      <c r="P2983" s="101" t="n">
        <v>-9841.26</v>
      </c>
      <c r="Q2983" s="101" t="n">
        <v>-3929.25</v>
      </c>
      <c r="R2983" s="101"/>
      <c r="S2983" s="101"/>
      <c r="T2983" s="101"/>
      <c r="U2983" s="101"/>
      <c r="V2983" s="101"/>
      <c r="W2983" s="101"/>
      <c r="X2983" s="101"/>
      <c r="Y2983" s="101"/>
      <c r="Z2983" s="101"/>
      <c r="AA2983" s="101"/>
    </row>
    <row r="2984" customFormat="false" ht="15.75" hidden="false" customHeight="true" outlineLevel="0" collapsed="false">
      <c r="A2984" s="101"/>
      <c r="B2984" s="101" t="n">
        <v>51</v>
      </c>
      <c r="C2984" s="101" t="n">
        <v>143</v>
      </c>
      <c r="D2984" s="101" t="n">
        <v>92</v>
      </c>
      <c r="E2984" s="101" t="n">
        <v>235</v>
      </c>
      <c r="F2984" s="101" t="s">
        <v>313</v>
      </c>
      <c r="G2984" s="101" t="str">
        <f aca="false">E2984&amp;""&amp;F2984</f>
        <v>235U</v>
      </c>
      <c r="H2984" s="101" t="n">
        <v>40920.654</v>
      </c>
      <c r="I2984" s="101" t="n">
        <v>5297.49</v>
      </c>
      <c r="J2984" s="101" t="n">
        <v>6708.68</v>
      </c>
      <c r="K2984" s="101" t="n">
        <v>12142.23</v>
      </c>
      <c r="L2984" s="101" t="n">
        <v>12390.93</v>
      </c>
      <c r="M2984" s="101" t="n">
        <v>-124.22</v>
      </c>
      <c r="N2984" s="101" t="n">
        <v>-1263.18</v>
      </c>
      <c r="O2984" s="101" t="n">
        <v>4678.19</v>
      </c>
      <c r="P2984" s="101" t="n">
        <v>-6982.77</v>
      </c>
      <c r="Q2984" s="101" t="n">
        <v>-7107.34</v>
      </c>
      <c r="R2984" s="101"/>
      <c r="S2984" s="101"/>
      <c r="T2984" s="101"/>
      <c r="U2984" s="101"/>
      <c r="V2984" s="101"/>
      <c r="W2984" s="101"/>
      <c r="X2984" s="101"/>
      <c r="Y2984" s="101"/>
      <c r="Z2984" s="101"/>
      <c r="AA2984" s="101"/>
    </row>
    <row r="2985" customFormat="false" ht="15.75" hidden="false" customHeight="true" outlineLevel="0" collapsed="false">
      <c r="A2985" s="101"/>
      <c r="B2985" s="101" t="n">
        <v>49</v>
      </c>
      <c r="C2985" s="101" t="n">
        <v>142</v>
      </c>
      <c r="D2985" s="101" t="n">
        <v>93</v>
      </c>
      <c r="E2985" s="101" t="n">
        <v>235</v>
      </c>
      <c r="F2985" s="101" t="s">
        <v>314</v>
      </c>
      <c r="G2985" s="101" t="str">
        <f aca="false">E2985&amp;""&amp;F2985</f>
        <v>235Np</v>
      </c>
      <c r="H2985" s="101" t="n">
        <v>41044.874</v>
      </c>
      <c r="I2985" s="101" t="n">
        <v>6983.12</v>
      </c>
      <c r="J2985" s="101" t="n">
        <v>4390.92</v>
      </c>
      <c r="K2985" s="101" t="n">
        <v>13047.75</v>
      </c>
      <c r="L2985" s="101" t="n">
        <v>11023.11</v>
      </c>
      <c r="M2985" s="101" t="n">
        <v>-1138.955</v>
      </c>
      <c r="N2985" s="101" t="n">
        <v>-3581.37</v>
      </c>
      <c r="O2985" s="101" t="n">
        <v>5194</v>
      </c>
      <c r="P2985" s="101" t="n">
        <v>-6584.46</v>
      </c>
      <c r="Q2985" s="101" t="n">
        <v>-7376.33</v>
      </c>
      <c r="R2985" s="101"/>
      <c r="S2985" s="101"/>
      <c r="T2985" s="101"/>
      <c r="U2985" s="101"/>
      <c r="V2985" s="101"/>
      <c r="W2985" s="101"/>
      <c r="X2985" s="101"/>
      <c r="Y2985" s="101"/>
      <c r="Z2985" s="101"/>
      <c r="AA2985" s="101"/>
    </row>
    <row r="2986" customFormat="false" ht="15.75" hidden="false" customHeight="true" outlineLevel="0" collapsed="false">
      <c r="A2986" s="101"/>
      <c r="B2986" s="101" t="n">
        <v>47</v>
      </c>
      <c r="C2986" s="101" t="n">
        <v>141</v>
      </c>
      <c r="D2986" s="101" t="n">
        <v>94</v>
      </c>
      <c r="E2986" s="101" t="n">
        <v>235</v>
      </c>
      <c r="F2986" s="101" t="s">
        <v>315</v>
      </c>
      <c r="G2986" s="101" t="str">
        <f aca="false">E2986&amp;""&amp;F2986</f>
        <v>235Pu</v>
      </c>
      <c r="H2986" s="101" t="n">
        <v>42183.829</v>
      </c>
      <c r="I2986" s="101" t="n">
        <v>6237.37</v>
      </c>
      <c r="J2986" s="101" t="n">
        <v>5061.82</v>
      </c>
      <c r="K2986" s="101" t="n">
        <v>14010.92</v>
      </c>
      <c r="L2986" s="101" t="n">
        <v>9314.37</v>
      </c>
      <c r="M2986" s="101" t="n">
        <v>-2442.414</v>
      </c>
      <c r="N2986" s="101" t="n">
        <v>-5827.01</v>
      </c>
      <c r="O2986" s="101" t="n">
        <v>5951.4</v>
      </c>
      <c r="P2986" s="101" t="n">
        <v>-3251.97</v>
      </c>
      <c r="Q2986" s="101" t="n">
        <v>-10349.01</v>
      </c>
      <c r="R2986" s="101"/>
      <c r="S2986" s="101"/>
      <c r="T2986" s="101"/>
      <c r="U2986" s="101"/>
      <c r="V2986" s="101"/>
      <c r="W2986" s="101"/>
      <c r="X2986" s="101"/>
      <c r="Y2986" s="101"/>
      <c r="Z2986" s="101"/>
      <c r="AA2986" s="101"/>
    </row>
    <row r="2987" customFormat="false" ht="15.75" hidden="false" customHeight="true" outlineLevel="0" collapsed="false">
      <c r="A2987" s="101"/>
      <c r="B2987" s="101" t="n">
        <v>45</v>
      </c>
      <c r="C2987" s="101" t="n">
        <v>140</v>
      </c>
      <c r="D2987" s="101" t="n">
        <v>95</v>
      </c>
      <c r="E2987" s="101" t="n">
        <v>235</v>
      </c>
      <c r="F2987" s="101" t="s">
        <v>316</v>
      </c>
      <c r="G2987" s="101" t="str">
        <f aca="false">E2987&amp;""&amp;F2987</f>
        <v>235Am</v>
      </c>
      <c r="H2987" s="101" t="n">
        <v>44626.243</v>
      </c>
      <c r="I2987" s="101" t="n">
        <v>7906.01</v>
      </c>
      <c r="J2987" s="101" t="n">
        <v>3012.61</v>
      </c>
      <c r="K2987" s="101" t="n">
        <v>14780.01</v>
      </c>
      <c r="L2987" s="101" t="n">
        <v>7901.68</v>
      </c>
      <c r="M2987" s="101" t="n">
        <v>-3384.01</v>
      </c>
      <c r="N2987" s="101" t="n">
        <v>-8078.01</v>
      </c>
      <c r="O2987" s="101" t="n">
        <v>6576</v>
      </c>
      <c r="P2987" s="101" t="n">
        <v>-2619.4</v>
      </c>
      <c r="Q2987" s="101" t="n">
        <v>-10169.03</v>
      </c>
      <c r="R2987" s="101"/>
      <c r="S2987" s="101"/>
      <c r="T2987" s="101"/>
      <c r="U2987" s="101"/>
      <c r="V2987" s="101"/>
      <c r="W2987" s="101"/>
      <c r="X2987" s="101"/>
      <c r="Y2987" s="101"/>
      <c r="Z2987" s="101"/>
      <c r="AA2987" s="101"/>
    </row>
    <row r="2988" customFormat="false" ht="15.75" hidden="false" customHeight="true" outlineLevel="0" collapsed="false">
      <c r="A2988" s="101"/>
      <c r="B2988" s="101" t="n">
        <v>43</v>
      </c>
      <c r="C2988" s="101" t="n">
        <v>139</v>
      </c>
      <c r="D2988" s="101" t="n">
        <v>96</v>
      </c>
      <c r="E2988" s="101" t="n">
        <v>235</v>
      </c>
      <c r="F2988" s="101" t="s">
        <v>317</v>
      </c>
      <c r="G2988" s="101" t="str">
        <f aca="false">E2988&amp;""&amp;F2988</f>
        <v>235Cm</v>
      </c>
      <c r="H2988" s="101" t="n">
        <v>48011.01</v>
      </c>
      <c r="I2988" s="101" t="n">
        <v>6785.01</v>
      </c>
      <c r="J2988" s="101" t="n">
        <v>3740.01</v>
      </c>
      <c r="K2988" s="101" t="n">
        <v>15424.01</v>
      </c>
      <c r="L2988" s="101" t="n">
        <v>6619.01</v>
      </c>
      <c r="M2988" s="101" t="n">
        <v>-4693.01</v>
      </c>
      <c r="N2988" s="101"/>
      <c r="O2988" s="101" t="n">
        <v>7300.01</v>
      </c>
      <c r="P2988" s="101" t="n">
        <v>372.01</v>
      </c>
      <c r="Q2988" s="101" t="n">
        <v>-13405.01</v>
      </c>
      <c r="R2988" s="101"/>
      <c r="S2988" s="101"/>
      <c r="T2988" s="101"/>
      <c r="U2988" s="101"/>
      <c r="V2988" s="101"/>
      <c r="W2988" s="101"/>
      <c r="X2988" s="101"/>
      <c r="Y2988" s="101"/>
      <c r="Z2988" s="101"/>
      <c r="AA2988" s="101"/>
    </row>
    <row r="2989" customFormat="false" ht="15.75" hidden="false" customHeight="true" outlineLevel="0" collapsed="false">
      <c r="A2989" s="101"/>
      <c r="B2989" s="101" t="n">
        <v>41</v>
      </c>
      <c r="C2989" s="101" t="n">
        <v>138</v>
      </c>
      <c r="D2989" s="101" t="n">
        <v>97</v>
      </c>
      <c r="E2989" s="101" t="n">
        <v>235</v>
      </c>
      <c r="F2989" s="101" t="s">
        <v>318</v>
      </c>
      <c r="G2989" s="101" t="str">
        <f aca="false">E2989&amp;""&amp;F2989</f>
        <v>235Bk</v>
      </c>
      <c r="H2989" s="101" t="n">
        <v>52704.01</v>
      </c>
      <c r="I2989" s="101" t="n">
        <v>8711.01</v>
      </c>
      <c r="J2989" s="101" t="n">
        <v>1309.01</v>
      </c>
      <c r="K2989" s="101"/>
      <c r="L2989" s="101" t="n">
        <v>5137.01</v>
      </c>
      <c r="M2989" s="101"/>
      <c r="N2989" s="101"/>
      <c r="O2989" s="101" t="n">
        <v>7840.01</v>
      </c>
      <c r="P2989" s="101" t="n">
        <v>954.01</v>
      </c>
      <c r="Q2989" s="101"/>
      <c r="R2989" s="101"/>
      <c r="S2989" s="101"/>
      <c r="T2989" s="101"/>
      <c r="U2989" s="101"/>
      <c r="V2989" s="101"/>
      <c r="W2989" s="101"/>
      <c r="X2989" s="101"/>
      <c r="Y2989" s="101"/>
      <c r="Z2989" s="101"/>
      <c r="AA2989" s="101"/>
    </row>
    <row r="2990" customFormat="false" ht="15.75" hidden="false" customHeight="true" outlineLevel="0" collapsed="false">
      <c r="A2990" s="101"/>
      <c r="B2990" s="101" t="n">
        <v>58</v>
      </c>
      <c r="C2990" s="101" t="n">
        <v>147</v>
      </c>
      <c r="D2990" s="101" t="n">
        <v>89</v>
      </c>
      <c r="E2990" s="101" t="n">
        <v>236</v>
      </c>
      <c r="F2990" s="101" t="s">
        <v>310</v>
      </c>
      <c r="G2990" s="101" t="str">
        <f aca="false">E2990&amp;""&amp;F2990</f>
        <v>236Ac</v>
      </c>
      <c r="H2990" s="101" t="n">
        <v>51220.992</v>
      </c>
      <c r="I2990" s="101" t="n">
        <v>4207.48</v>
      </c>
      <c r="J2990" s="101" t="n">
        <v>7272.01</v>
      </c>
      <c r="K2990" s="101" t="n">
        <v>9762.83</v>
      </c>
      <c r="L2990" s="101"/>
      <c r="M2990" s="101" t="n">
        <v>4965.795</v>
      </c>
      <c r="N2990" s="101" t="n">
        <v>5887.04</v>
      </c>
      <c r="O2990" s="101" t="n">
        <v>2810.01</v>
      </c>
      <c r="P2990" s="101"/>
      <c r="Q2990" s="101" t="n">
        <v>-868.07</v>
      </c>
      <c r="R2990" s="101"/>
      <c r="S2990" s="101"/>
      <c r="T2990" s="101"/>
      <c r="U2990" s="101"/>
      <c r="V2990" s="101"/>
      <c r="W2990" s="101"/>
      <c r="X2990" s="101"/>
      <c r="Y2990" s="101"/>
      <c r="Z2990" s="101"/>
      <c r="AA2990" s="101"/>
    </row>
    <row r="2991" customFormat="false" ht="15.75" hidden="false" customHeight="true" outlineLevel="0" collapsed="false">
      <c r="A2991" s="101"/>
      <c r="B2991" s="101" t="n">
        <v>56</v>
      </c>
      <c r="C2991" s="101" t="n">
        <v>146</v>
      </c>
      <c r="D2991" s="101" t="n">
        <v>90</v>
      </c>
      <c r="E2991" s="101" t="n">
        <v>236</v>
      </c>
      <c r="F2991" s="101" t="s">
        <v>311</v>
      </c>
      <c r="G2991" s="101" t="str">
        <f aca="false">E2991&amp;""&amp;F2991</f>
        <v>236Th</v>
      </c>
      <c r="H2991" s="101" t="n">
        <v>46255.198</v>
      </c>
      <c r="I2991" s="101" t="n">
        <v>5833.87</v>
      </c>
      <c r="J2991" s="101" t="n">
        <v>8390.93</v>
      </c>
      <c r="K2991" s="101" t="n">
        <v>10501.89</v>
      </c>
      <c r="L2991" s="101" t="n">
        <v>15216.01</v>
      </c>
      <c r="M2991" s="101" t="n">
        <v>921.248</v>
      </c>
      <c r="N2991" s="101" t="n">
        <v>3808.68</v>
      </c>
      <c r="O2991" s="101" t="n">
        <v>3333.33</v>
      </c>
      <c r="P2991" s="101" t="n">
        <v>-12238.01</v>
      </c>
      <c r="Q2991" s="101" t="n">
        <v>-4105.02</v>
      </c>
      <c r="R2991" s="101"/>
      <c r="S2991" s="101"/>
      <c r="T2991" s="101"/>
      <c r="U2991" s="101"/>
      <c r="V2991" s="101"/>
      <c r="W2991" s="101"/>
      <c r="X2991" s="101"/>
      <c r="Y2991" s="101"/>
      <c r="Z2991" s="101"/>
      <c r="AA2991" s="101"/>
    </row>
    <row r="2992" customFormat="false" ht="15.75" hidden="false" customHeight="true" outlineLevel="0" collapsed="false">
      <c r="A2992" s="101"/>
      <c r="B2992" s="101" t="n">
        <v>54</v>
      </c>
      <c r="C2992" s="101" t="n">
        <v>145</v>
      </c>
      <c r="D2992" s="101" t="n">
        <v>91</v>
      </c>
      <c r="E2992" s="101" t="n">
        <v>236</v>
      </c>
      <c r="F2992" s="101" t="s">
        <v>312</v>
      </c>
      <c r="G2992" s="101" t="str">
        <f aca="false">E2992&amp;""&amp;F2992</f>
        <v>236Pa</v>
      </c>
      <c r="H2992" s="101" t="n">
        <v>45333.95</v>
      </c>
      <c r="I2992" s="101" t="n">
        <v>5026.26</v>
      </c>
      <c r="J2992" s="101" t="n">
        <v>5972.77</v>
      </c>
      <c r="K2992" s="101" t="n">
        <v>11149.05</v>
      </c>
      <c r="L2992" s="101" t="n">
        <v>14085.18</v>
      </c>
      <c r="M2992" s="101" t="n">
        <v>2887.435</v>
      </c>
      <c r="N2992" s="101" t="n">
        <v>1954.51</v>
      </c>
      <c r="O2992" s="101" t="n">
        <v>3754.62</v>
      </c>
      <c r="P2992" s="101" t="n">
        <v>-9312.18</v>
      </c>
      <c r="Q2992" s="101" t="n">
        <v>-3658.02</v>
      </c>
      <c r="R2992" s="101"/>
      <c r="S2992" s="101"/>
      <c r="T2992" s="101"/>
      <c r="U2992" s="101"/>
      <c r="V2992" s="101"/>
      <c r="W2992" s="101"/>
      <c r="X2992" s="101"/>
      <c r="Y2992" s="101"/>
      <c r="Z2992" s="101"/>
      <c r="AA2992" s="101"/>
    </row>
    <row r="2993" customFormat="false" ht="15.75" hidden="false" customHeight="true" outlineLevel="0" collapsed="false">
      <c r="A2993" s="101"/>
      <c r="B2993" s="101" t="n">
        <v>52</v>
      </c>
      <c r="C2993" s="101" t="n">
        <v>144</v>
      </c>
      <c r="D2993" s="101" t="n">
        <v>92</v>
      </c>
      <c r="E2993" s="101" t="n">
        <v>236</v>
      </c>
      <c r="F2993" s="101" t="s">
        <v>313</v>
      </c>
      <c r="G2993" s="101" t="str">
        <f aca="false">E2993&amp;""&amp;F2993</f>
        <v>236U</v>
      </c>
      <c r="H2993" s="101" t="n">
        <v>42446.515</v>
      </c>
      <c r="I2993" s="101" t="n">
        <v>6545.46</v>
      </c>
      <c r="J2993" s="101" t="n">
        <v>7131.35</v>
      </c>
      <c r="K2993" s="101" t="n">
        <v>11842.95</v>
      </c>
      <c r="L2993" s="101" t="n">
        <v>12745.88</v>
      </c>
      <c r="M2993" s="101" t="n">
        <v>-932.923</v>
      </c>
      <c r="N2993" s="101" t="n">
        <v>-456.34</v>
      </c>
      <c r="O2993" s="101" t="n">
        <v>4572.89</v>
      </c>
      <c r="P2993" s="101" t="n">
        <v>-8860.2</v>
      </c>
      <c r="Q2993" s="101" t="n">
        <v>-6669.68</v>
      </c>
      <c r="R2993" s="101"/>
      <c r="S2993" s="101"/>
      <c r="T2993" s="101"/>
      <c r="U2993" s="101"/>
      <c r="V2993" s="101"/>
      <c r="W2993" s="101"/>
      <c r="X2993" s="101"/>
      <c r="Y2993" s="101"/>
      <c r="Z2993" s="101"/>
      <c r="AA2993" s="101"/>
    </row>
    <row r="2994" customFormat="false" ht="15.75" hidden="false" customHeight="true" outlineLevel="0" collapsed="false">
      <c r="A2994" s="101"/>
      <c r="B2994" s="101" t="n">
        <v>50</v>
      </c>
      <c r="C2994" s="101" t="n">
        <v>143</v>
      </c>
      <c r="D2994" s="101" t="n">
        <v>93</v>
      </c>
      <c r="E2994" s="101" t="n">
        <v>236</v>
      </c>
      <c r="F2994" s="101" t="s">
        <v>314</v>
      </c>
      <c r="G2994" s="101" t="str">
        <f aca="false">E2994&amp;""&amp;F2994</f>
        <v>236Np</v>
      </c>
      <c r="H2994" s="101" t="n">
        <v>43379.438</v>
      </c>
      <c r="I2994" s="101" t="n">
        <v>5736.75</v>
      </c>
      <c r="J2994" s="101" t="n">
        <v>4830.19</v>
      </c>
      <c r="K2994" s="101" t="n">
        <v>12719.87</v>
      </c>
      <c r="L2994" s="101" t="n">
        <v>11538.86</v>
      </c>
      <c r="M2994" s="101" t="n">
        <v>476.585</v>
      </c>
      <c r="N2994" s="101" t="n">
        <v>-2663.01</v>
      </c>
      <c r="O2994" s="101" t="n">
        <v>5006.55</v>
      </c>
      <c r="P2994" s="101" t="n">
        <v>-6198.43</v>
      </c>
      <c r="Q2994" s="101" t="n">
        <v>-6875.71</v>
      </c>
      <c r="R2994" s="101"/>
      <c r="S2994" s="101"/>
      <c r="T2994" s="101"/>
      <c r="U2994" s="101"/>
      <c r="V2994" s="101"/>
      <c r="W2994" s="101"/>
      <c r="X2994" s="101"/>
      <c r="Y2994" s="101"/>
      <c r="Z2994" s="101"/>
      <c r="AA2994" s="101"/>
    </row>
    <row r="2995" customFormat="false" ht="15.75" hidden="false" customHeight="true" outlineLevel="0" collapsed="false">
      <c r="A2995" s="101"/>
      <c r="B2995" s="101" t="n">
        <v>48</v>
      </c>
      <c r="C2995" s="101" t="n">
        <v>142</v>
      </c>
      <c r="D2995" s="101" t="n">
        <v>94</v>
      </c>
      <c r="E2995" s="101" t="n">
        <v>236</v>
      </c>
      <c r="F2995" s="101" t="s">
        <v>315</v>
      </c>
      <c r="G2995" s="101" t="str">
        <f aca="false">E2995&amp;""&amp;F2995</f>
        <v>236Pu</v>
      </c>
      <c r="H2995" s="101" t="n">
        <v>42902.852</v>
      </c>
      <c r="I2995" s="101" t="n">
        <v>7352.29</v>
      </c>
      <c r="J2995" s="101" t="n">
        <v>5430.99</v>
      </c>
      <c r="K2995" s="101" t="n">
        <v>13589.67</v>
      </c>
      <c r="L2995" s="101" t="n">
        <v>9821.92</v>
      </c>
      <c r="M2995" s="101" t="n">
        <v>-3139.01</v>
      </c>
      <c r="N2995" s="101" t="n">
        <v>-4952.17</v>
      </c>
      <c r="O2995" s="101" t="n">
        <v>5867.07</v>
      </c>
      <c r="P2995" s="101" t="n">
        <v>-5306.77</v>
      </c>
      <c r="Q2995" s="101" t="n">
        <v>-9794.71</v>
      </c>
      <c r="R2995" s="101"/>
      <c r="S2995" s="101"/>
      <c r="T2995" s="101"/>
      <c r="U2995" s="101"/>
      <c r="V2995" s="101"/>
      <c r="W2995" s="101"/>
      <c r="X2995" s="101"/>
      <c r="Y2995" s="101"/>
      <c r="Z2995" s="101"/>
      <c r="AA2995" s="101"/>
    </row>
    <row r="2996" customFormat="false" ht="15.75" hidden="false" customHeight="true" outlineLevel="0" collapsed="false">
      <c r="A2996" s="101"/>
      <c r="B2996" s="101" t="n">
        <v>46</v>
      </c>
      <c r="C2996" s="101" t="n">
        <v>141</v>
      </c>
      <c r="D2996" s="101" t="n">
        <v>95</v>
      </c>
      <c r="E2996" s="101" t="n">
        <v>236</v>
      </c>
      <c r="F2996" s="101" t="s">
        <v>316</v>
      </c>
      <c r="G2996" s="101" t="str">
        <f aca="false">E2996&amp;""&amp;F2996</f>
        <v>236Am</v>
      </c>
      <c r="H2996" s="101" t="n">
        <v>46042.01</v>
      </c>
      <c r="I2996" s="101" t="n">
        <v>6656.01</v>
      </c>
      <c r="J2996" s="101" t="n">
        <v>3431.01</v>
      </c>
      <c r="K2996" s="101" t="n">
        <v>14562.01</v>
      </c>
      <c r="L2996" s="101" t="n">
        <v>8493.01</v>
      </c>
      <c r="M2996" s="101" t="n">
        <v>-1813.01</v>
      </c>
      <c r="N2996" s="101" t="n">
        <v>-7500.01</v>
      </c>
      <c r="O2996" s="101" t="n">
        <v>6256.2</v>
      </c>
      <c r="P2996" s="101" t="n">
        <v>-2292.01</v>
      </c>
      <c r="Q2996" s="101" t="n">
        <v>-10040.01</v>
      </c>
      <c r="R2996" s="101"/>
      <c r="S2996" s="101"/>
      <c r="T2996" s="101"/>
      <c r="U2996" s="101"/>
      <c r="V2996" s="101"/>
      <c r="W2996" s="101"/>
      <c r="X2996" s="101"/>
      <c r="Y2996" s="101"/>
      <c r="Z2996" s="101"/>
      <c r="AA2996" s="101"/>
    </row>
    <row r="2997" customFormat="false" ht="15.75" hidden="false" customHeight="true" outlineLevel="0" collapsed="false">
      <c r="A2997" s="101"/>
      <c r="B2997" s="101" t="n">
        <v>44</v>
      </c>
      <c r="C2997" s="101" t="n">
        <v>140</v>
      </c>
      <c r="D2997" s="101" t="n">
        <v>96</v>
      </c>
      <c r="E2997" s="101" t="n">
        <v>236</v>
      </c>
      <c r="F2997" s="101" t="s">
        <v>317</v>
      </c>
      <c r="G2997" s="101" t="str">
        <f aca="false">E2997&amp;""&amp;F2997</f>
        <v>236Cm</v>
      </c>
      <c r="H2997" s="101" t="n">
        <v>47855.018</v>
      </c>
      <c r="I2997" s="101" t="n">
        <v>8227.01</v>
      </c>
      <c r="J2997" s="101" t="n">
        <v>4060.2</v>
      </c>
      <c r="K2997" s="101" t="n">
        <v>15011.58</v>
      </c>
      <c r="L2997" s="101" t="n">
        <v>7072.81</v>
      </c>
      <c r="M2997" s="101" t="n">
        <v>-5687.01</v>
      </c>
      <c r="N2997" s="101"/>
      <c r="O2997" s="101" t="n">
        <v>7066.91</v>
      </c>
      <c r="P2997" s="101" t="n">
        <v>-1617.78</v>
      </c>
      <c r="Q2997" s="101" t="n">
        <v>-12920.01</v>
      </c>
      <c r="R2997" s="101"/>
      <c r="S2997" s="101"/>
      <c r="T2997" s="101"/>
      <c r="U2997" s="101"/>
      <c r="V2997" s="101"/>
      <c r="W2997" s="101"/>
      <c r="X2997" s="101"/>
      <c r="Y2997" s="101"/>
      <c r="Z2997" s="101"/>
      <c r="AA2997" s="101"/>
    </row>
    <row r="2998" customFormat="false" ht="15.75" hidden="false" customHeight="true" outlineLevel="0" collapsed="false">
      <c r="A2998" s="101"/>
      <c r="B2998" s="101" t="n">
        <v>42</v>
      </c>
      <c r="C2998" s="101" t="n">
        <v>139</v>
      </c>
      <c r="D2998" s="101" t="n">
        <v>97</v>
      </c>
      <c r="E2998" s="101" t="n">
        <v>236</v>
      </c>
      <c r="F2998" s="101" t="s">
        <v>318</v>
      </c>
      <c r="G2998" s="101" t="str">
        <f aca="false">E2998&amp;""&amp;F2998</f>
        <v>236Bk</v>
      </c>
      <c r="H2998" s="101" t="n">
        <v>53542.01</v>
      </c>
      <c r="I2998" s="101" t="n">
        <v>7233.01</v>
      </c>
      <c r="J2998" s="101" t="n">
        <v>1757.01</v>
      </c>
      <c r="K2998" s="101" t="n">
        <v>15944.01</v>
      </c>
      <c r="L2998" s="101" t="n">
        <v>5497.01</v>
      </c>
      <c r="M2998" s="101"/>
      <c r="N2998" s="101"/>
      <c r="O2998" s="101" t="n">
        <v>7849.01</v>
      </c>
      <c r="P2998" s="101" t="n">
        <v>1627.01</v>
      </c>
      <c r="Q2998" s="101"/>
      <c r="R2998" s="101"/>
      <c r="S2998" s="101"/>
      <c r="T2998" s="101"/>
      <c r="U2998" s="101"/>
      <c r="V2998" s="101"/>
      <c r="W2998" s="101"/>
      <c r="X2998" s="101"/>
      <c r="Y2998" s="101"/>
      <c r="Z2998" s="101"/>
      <c r="AA2998" s="101"/>
    </row>
    <row r="2999" customFormat="false" ht="15.75" hidden="false" customHeight="true" outlineLevel="0" collapsed="false">
      <c r="A2999" s="101"/>
      <c r="B2999" s="101" t="n">
        <v>59</v>
      </c>
      <c r="C2999" s="101" t="n">
        <v>148</v>
      </c>
      <c r="D2999" s="101" t="n">
        <v>89</v>
      </c>
      <c r="E2999" s="101" t="n">
        <v>237</v>
      </c>
      <c r="F2999" s="101" t="s">
        <v>310</v>
      </c>
      <c r="G2999" s="101" t="str">
        <f aca="false">E2999&amp;""&amp;F2999</f>
        <v>237Ac</v>
      </c>
      <c r="H2999" s="101" t="n">
        <v>54278.01</v>
      </c>
      <c r="I2999" s="101" t="n">
        <v>5014.01</v>
      </c>
      <c r="J2999" s="101"/>
      <c r="K2999" s="101" t="n">
        <v>9222.01</v>
      </c>
      <c r="L2999" s="101"/>
      <c r="M2999" s="101" t="n">
        <v>4323.01</v>
      </c>
      <c r="N2999" s="101" t="n">
        <v>6751.01</v>
      </c>
      <c r="O2999" s="101" t="n">
        <v>2819.01</v>
      </c>
      <c r="P2999" s="101"/>
      <c r="Q2999" s="101" t="n">
        <v>-48.01</v>
      </c>
      <c r="R2999" s="101"/>
      <c r="S2999" s="101"/>
      <c r="T2999" s="101"/>
      <c r="U2999" s="101"/>
      <c r="V2999" s="101"/>
      <c r="W2999" s="101"/>
      <c r="X2999" s="101"/>
      <c r="Y2999" s="101"/>
      <c r="Z2999" s="101"/>
      <c r="AA2999" s="101"/>
    </row>
    <row r="3000" customFormat="false" ht="15.75" hidden="false" customHeight="true" outlineLevel="0" collapsed="false">
      <c r="A3000" s="101"/>
      <c r="B3000" s="101" t="n">
        <v>57</v>
      </c>
      <c r="C3000" s="101" t="n">
        <v>147</v>
      </c>
      <c r="D3000" s="101" t="n">
        <v>90</v>
      </c>
      <c r="E3000" s="101" t="n">
        <v>237</v>
      </c>
      <c r="F3000" s="101" t="s">
        <v>311</v>
      </c>
      <c r="G3000" s="101" t="str">
        <f aca="false">E3000&amp;""&amp;F3000</f>
        <v>237Th</v>
      </c>
      <c r="H3000" s="101" t="n">
        <v>49955.092</v>
      </c>
      <c r="I3000" s="101" t="n">
        <v>4371.42</v>
      </c>
      <c r="J3000" s="101" t="n">
        <v>8554.87</v>
      </c>
      <c r="K3000" s="101" t="n">
        <v>10205.29</v>
      </c>
      <c r="L3000" s="101" t="n">
        <v>15827.01</v>
      </c>
      <c r="M3000" s="101" t="n">
        <v>2427.473</v>
      </c>
      <c r="N3000" s="101" t="n">
        <v>4563.04</v>
      </c>
      <c r="O3000" s="101" t="n">
        <v>3207.83</v>
      </c>
      <c r="P3000" s="101"/>
      <c r="Q3000" s="101" t="n">
        <v>-3450.18</v>
      </c>
      <c r="R3000" s="101"/>
      <c r="S3000" s="101"/>
      <c r="T3000" s="101"/>
      <c r="U3000" s="101"/>
      <c r="V3000" s="101"/>
      <c r="W3000" s="101"/>
      <c r="X3000" s="101"/>
      <c r="Y3000" s="101"/>
      <c r="Z3000" s="101"/>
      <c r="AA3000" s="101"/>
    </row>
    <row r="3001" customFormat="false" ht="15.75" hidden="false" customHeight="true" outlineLevel="0" collapsed="false">
      <c r="A3001" s="101"/>
      <c r="B3001" s="101" t="n">
        <v>55</v>
      </c>
      <c r="C3001" s="101" t="n">
        <v>146</v>
      </c>
      <c r="D3001" s="101" t="n">
        <v>91</v>
      </c>
      <c r="E3001" s="101" t="n">
        <v>237</v>
      </c>
      <c r="F3001" s="101" t="s">
        <v>312</v>
      </c>
      <c r="G3001" s="101" t="str">
        <f aca="false">E3001&amp;""&amp;F3001</f>
        <v>237Pa</v>
      </c>
      <c r="H3001" s="101" t="n">
        <v>47527.618</v>
      </c>
      <c r="I3001" s="101" t="n">
        <v>5877.65</v>
      </c>
      <c r="J3001" s="101" t="n">
        <v>6016.55</v>
      </c>
      <c r="K3001" s="101" t="n">
        <v>10903.91</v>
      </c>
      <c r="L3001" s="101" t="n">
        <v>14407.48</v>
      </c>
      <c r="M3001" s="101" t="n">
        <v>2135.563</v>
      </c>
      <c r="N3001" s="101" t="n">
        <v>2654.15</v>
      </c>
      <c r="O3001" s="101" t="n">
        <v>3794.67</v>
      </c>
      <c r="P3001" s="101" t="n">
        <v>-10982.34</v>
      </c>
      <c r="Q3001" s="101" t="n">
        <v>-2990.21</v>
      </c>
      <c r="R3001" s="101"/>
      <c r="S3001" s="101"/>
      <c r="T3001" s="101"/>
      <c r="U3001" s="101"/>
      <c r="V3001" s="101"/>
      <c r="W3001" s="101"/>
      <c r="X3001" s="101"/>
      <c r="Y3001" s="101"/>
      <c r="Z3001" s="101"/>
      <c r="AA3001" s="101"/>
    </row>
    <row r="3002" customFormat="false" ht="15.75" hidden="false" customHeight="true" outlineLevel="0" collapsed="false">
      <c r="A3002" s="101"/>
      <c r="B3002" s="101" t="n">
        <v>53</v>
      </c>
      <c r="C3002" s="101" t="n">
        <v>145</v>
      </c>
      <c r="D3002" s="101" t="n">
        <v>92</v>
      </c>
      <c r="E3002" s="101" t="n">
        <v>237</v>
      </c>
      <c r="F3002" s="101" t="s">
        <v>313</v>
      </c>
      <c r="G3002" s="101" t="str">
        <f aca="false">E3002&amp;""&amp;F3002</f>
        <v>237U</v>
      </c>
      <c r="H3002" s="101" t="n">
        <v>45392.055</v>
      </c>
      <c r="I3002" s="101" t="n">
        <v>5125.78</v>
      </c>
      <c r="J3002" s="101" t="n">
        <v>7230.87</v>
      </c>
      <c r="K3002" s="101" t="n">
        <v>11671.23</v>
      </c>
      <c r="L3002" s="101" t="n">
        <v>13203.63</v>
      </c>
      <c r="M3002" s="101" t="n">
        <v>518.59</v>
      </c>
      <c r="N3002" s="101" t="n">
        <v>298.59</v>
      </c>
      <c r="O3002" s="101" t="n">
        <v>4233.5</v>
      </c>
      <c r="P3002" s="101" t="n">
        <v>-8152.11</v>
      </c>
      <c r="Q3002" s="101" t="n">
        <v>-6058.7</v>
      </c>
      <c r="R3002" s="101"/>
      <c r="S3002" s="101"/>
      <c r="T3002" s="101"/>
      <c r="U3002" s="101"/>
      <c r="V3002" s="101"/>
      <c r="W3002" s="101"/>
      <c r="X3002" s="101"/>
      <c r="Y3002" s="101"/>
      <c r="Z3002" s="101"/>
      <c r="AA3002" s="101"/>
    </row>
    <row r="3003" customFormat="false" ht="15.75" hidden="false" customHeight="true" outlineLevel="0" collapsed="false">
      <c r="A3003" s="101"/>
      <c r="B3003" s="101" t="n">
        <v>51</v>
      </c>
      <c r="C3003" s="101" t="n">
        <v>144</v>
      </c>
      <c r="D3003" s="101" t="n">
        <v>93</v>
      </c>
      <c r="E3003" s="101" t="n">
        <v>237</v>
      </c>
      <c r="F3003" s="101" t="s">
        <v>314</v>
      </c>
      <c r="G3003" s="101" t="str">
        <f aca="false">E3003&amp;""&amp;F3003</f>
        <v>237Np</v>
      </c>
      <c r="H3003" s="101" t="n">
        <v>44873.466</v>
      </c>
      <c r="I3003" s="101" t="n">
        <v>6577.29</v>
      </c>
      <c r="J3003" s="101" t="n">
        <v>4862.02</v>
      </c>
      <c r="K3003" s="101" t="n">
        <v>12314.04</v>
      </c>
      <c r="L3003" s="101" t="n">
        <v>11993.37</v>
      </c>
      <c r="M3003" s="101" t="n">
        <v>-220.001</v>
      </c>
      <c r="N3003" s="101" t="n">
        <v>-1698.01</v>
      </c>
      <c r="O3003" s="101" t="n">
        <v>4958.5</v>
      </c>
      <c r="P3003" s="101" t="n">
        <v>-7749.45</v>
      </c>
      <c r="Q3003" s="101" t="n">
        <v>-6100.7</v>
      </c>
      <c r="R3003" s="101"/>
      <c r="S3003" s="101"/>
      <c r="T3003" s="101"/>
      <c r="U3003" s="101"/>
      <c r="V3003" s="101"/>
      <c r="W3003" s="101"/>
      <c r="X3003" s="101"/>
      <c r="Y3003" s="101"/>
      <c r="Z3003" s="101"/>
      <c r="AA3003" s="101"/>
    </row>
    <row r="3004" customFormat="false" ht="15.75" hidden="false" customHeight="true" outlineLevel="0" collapsed="false">
      <c r="A3004" s="101"/>
      <c r="B3004" s="101" t="n">
        <v>49</v>
      </c>
      <c r="C3004" s="101" t="n">
        <v>143</v>
      </c>
      <c r="D3004" s="101" t="n">
        <v>94</v>
      </c>
      <c r="E3004" s="101" t="n">
        <v>237</v>
      </c>
      <c r="F3004" s="101" t="s">
        <v>315</v>
      </c>
      <c r="G3004" s="101" t="str">
        <f aca="false">E3004&amp;""&amp;F3004</f>
        <v>237Pu</v>
      </c>
      <c r="H3004" s="101" t="n">
        <v>45093.467</v>
      </c>
      <c r="I3004" s="101" t="n">
        <v>5880.7</v>
      </c>
      <c r="J3004" s="101" t="n">
        <v>5574.94</v>
      </c>
      <c r="K3004" s="101" t="n">
        <v>13233</v>
      </c>
      <c r="L3004" s="101" t="n">
        <v>10405.13</v>
      </c>
      <c r="M3004" s="101" t="n">
        <v>-1478.01</v>
      </c>
      <c r="N3004" s="101" t="n">
        <v>-4153.96</v>
      </c>
      <c r="O3004" s="101" t="n">
        <v>5748.3</v>
      </c>
      <c r="P3004" s="101" t="n">
        <v>-4642.02</v>
      </c>
      <c r="Q3004" s="101" t="n">
        <v>-9020.01</v>
      </c>
      <c r="R3004" s="101"/>
      <c r="S3004" s="101"/>
      <c r="T3004" s="101"/>
      <c r="U3004" s="101"/>
      <c r="V3004" s="101"/>
      <c r="W3004" s="101"/>
      <c r="X3004" s="101"/>
      <c r="Y3004" s="101"/>
      <c r="Z3004" s="101"/>
      <c r="AA3004" s="101"/>
    </row>
    <row r="3005" customFormat="false" ht="15.75" hidden="false" customHeight="true" outlineLevel="0" collapsed="false">
      <c r="A3005" s="101"/>
      <c r="B3005" s="101" t="n">
        <v>47</v>
      </c>
      <c r="C3005" s="101" t="n">
        <v>142</v>
      </c>
      <c r="D3005" s="101" t="n">
        <v>95</v>
      </c>
      <c r="E3005" s="101" t="n">
        <v>237</v>
      </c>
      <c r="F3005" s="101" t="s">
        <v>316</v>
      </c>
      <c r="G3005" s="101" t="str">
        <f aca="false">E3005&amp;""&amp;F3005</f>
        <v>237Am</v>
      </c>
      <c r="H3005" s="101" t="n">
        <v>46571.01</v>
      </c>
      <c r="I3005" s="101" t="n">
        <v>7542.01</v>
      </c>
      <c r="J3005" s="101" t="n">
        <v>3621.01</v>
      </c>
      <c r="K3005" s="101" t="n">
        <v>14198.01</v>
      </c>
      <c r="L3005" s="101" t="n">
        <v>9052.01</v>
      </c>
      <c r="M3005" s="101" t="n">
        <v>-2676.01</v>
      </c>
      <c r="N3005" s="101" t="n">
        <v>-6617.01</v>
      </c>
      <c r="O3005" s="101" t="n">
        <v>6196.01</v>
      </c>
      <c r="P3005" s="101" t="n">
        <v>-4097.01</v>
      </c>
      <c r="Q3005" s="101" t="n">
        <v>-9355.01</v>
      </c>
      <c r="R3005" s="101"/>
      <c r="S3005" s="101"/>
      <c r="T3005" s="101"/>
      <c r="U3005" s="101"/>
      <c r="V3005" s="101"/>
      <c r="W3005" s="101"/>
      <c r="X3005" s="101"/>
      <c r="Y3005" s="101"/>
      <c r="Z3005" s="101"/>
      <c r="AA3005" s="101"/>
    </row>
    <row r="3006" customFormat="false" ht="15.75" hidden="false" customHeight="true" outlineLevel="0" collapsed="false">
      <c r="A3006" s="101"/>
      <c r="B3006" s="101" t="n">
        <v>45</v>
      </c>
      <c r="C3006" s="101" t="n">
        <v>141</v>
      </c>
      <c r="D3006" s="101" t="n">
        <v>96</v>
      </c>
      <c r="E3006" s="101" t="n">
        <v>237</v>
      </c>
      <c r="F3006" s="101" t="s">
        <v>317</v>
      </c>
      <c r="G3006" s="101" t="str">
        <f aca="false">E3006&amp;""&amp;F3006</f>
        <v>237Cm</v>
      </c>
      <c r="H3006" s="101" t="n">
        <v>49247.43</v>
      </c>
      <c r="I3006" s="101" t="n">
        <v>6678.9</v>
      </c>
      <c r="J3006" s="101" t="n">
        <v>4084.01</v>
      </c>
      <c r="K3006" s="101" t="n">
        <v>14906.01</v>
      </c>
      <c r="L3006" s="101" t="n">
        <v>7514.34</v>
      </c>
      <c r="M3006" s="101" t="n">
        <v>-3941.01</v>
      </c>
      <c r="N3006" s="101" t="n">
        <v>-8689.44</v>
      </c>
      <c r="O3006" s="101" t="n">
        <v>6770.4</v>
      </c>
      <c r="P3006" s="101" t="n">
        <v>-944.39</v>
      </c>
      <c r="Q3006" s="101" t="n">
        <v>-12366.01</v>
      </c>
      <c r="R3006" s="101"/>
      <c r="S3006" s="101"/>
      <c r="T3006" s="101"/>
      <c r="U3006" s="101"/>
      <c r="V3006" s="101"/>
      <c r="W3006" s="101"/>
      <c r="X3006" s="101"/>
      <c r="Y3006" s="101"/>
      <c r="Z3006" s="101"/>
      <c r="AA3006" s="101"/>
    </row>
    <row r="3007" customFormat="false" ht="15.75" hidden="false" customHeight="true" outlineLevel="0" collapsed="false">
      <c r="A3007" s="101"/>
      <c r="B3007" s="101" t="n">
        <v>43</v>
      </c>
      <c r="C3007" s="101" t="n">
        <v>140</v>
      </c>
      <c r="D3007" s="101" t="n">
        <v>97</v>
      </c>
      <c r="E3007" s="101" t="n">
        <v>237</v>
      </c>
      <c r="F3007" s="101" t="s">
        <v>318</v>
      </c>
      <c r="G3007" s="101" t="str">
        <f aca="false">E3007&amp;""&amp;F3007</f>
        <v>237Bk</v>
      </c>
      <c r="H3007" s="101" t="n">
        <v>53188.01</v>
      </c>
      <c r="I3007" s="101" t="n">
        <v>8425.01</v>
      </c>
      <c r="J3007" s="101" t="n">
        <v>1956.01</v>
      </c>
      <c r="K3007" s="101" t="n">
        <v>15658.01</v>
      </c>
      <c r="L3007" s="101" t="n">
        <v>6016.01</v>
      </c>
      <c r="M3007" s="101" t="n">
        <v>-4749.01</v>
      </c>
      <c r="N3007" s="101"/>
      <c r="O3007" s="101" t="n">
        <v>7500.01</v>
      </c>
      <c r="P3007" s="101" t="n">
        <v>-143.01</v>
      </c>
      <c r="Q3007" s="101"/>
      <c r="R3007" s="101"/>
      <c r="S3007" s="101"/>
      <c r="T3007" s="101"/>
      <c r="U3007" s="101"/>
      <c r="V3007" s="101"/>
      <c r="W3007" s="101"/>
      <c r="X3007" s="101"/>
      <c r="Y3007" s="101"/>
      <c r="Z3007" s="101"/>
      <c r="AA3007" s="101"/>
    </row>
    <row r="3008" customFormat="false" ht="15.75" hidden="false" customHeight="true" outlineLevel="0" collapsed="false">
      <c r="A3008" s="101"/>
      <c r="B3008" s="101" t="n">
        <v>41</v>
      </c>
      <c r="C3008" s="101" t="n">
        <v>139</v>
      </c>
      <c r="D3008" s="101" t="n">
        <v>98</v>
      </c>
      <c r="E3008" s="101" t="n">
        <v>237</v>
      </c>
      <c r="F3008" s="101" t="s">
        <v>319</v>
      </c>
      <c r="G3008" s="101" t="str">
        <f aca="false">E3008&amp;""&amp;F3008</f>
        <v>237Cf</v>
      </c>
      <c r="H3008" s="101" t="n">
        <v>57936.868</v>
      </c>
      <c r="I3008" s="101"/>
      <c r="J3008" s="101" t="n">
        <v>2894.01</v>
      </c>
      <c r="K3008" s="101"/>
      <c r="L3008" s="101" t="n">
        <v>4652.01</v>
      </c>
      <c r="M3008" s="101"/>
      <c r="N3008" s="101"/>
      <c r="O3008" s="101" t="n">
        <v>8220</v>
      </c>
      <c r="P3008" s="101" t="n">
        <v>2792.88</v>
      </c>
      <c r="Q3008" s="101"/>
      <c r="R3008" s="101"/>
      <c r="S3008" s="101"/>
      <c r="T3008" s="101"/>
      <c r="U3008" s="101"/>
      <c r="V3008" s="101"/>
      <c r="W3008" s="101"/>
      <c r="X3008" s="101"/>
      <c r="Y3008" s="101"/>
      <c r="Z3008" s="101"/>
      <c r="AA3008" s="101"/>
    </row>
    <row r="3009" customFormat="false" ht="15.75" hidden="false" customHeight="true" outlineLevel="0" collapsed="false">
      <c r="A3009" s="101"/>
      <c r="B3009" s="101" t="n">
        <v>58</v>
      </c>
      <c r="C3009" s="101" t="n">
        <v>148</v>
      </c>
      <c r="D3009" s="101" t="n">
        <v>90</v>
      </c>
      <c r="E3009" s="101" t="n">
        <v>238</v>
      </c>
      <c r="F3009" s="101" t="s">
        <v>311</v>
      </c>
      <c r="G3009" s="101" t="str">
        <f aca="false">E3009&amp;""&amp;F3009</f>
        <v>238Th</v>
      </c>
      <c r="H3009" s="101" t="n">
        <v>52626.01</v>
      </c>
      <c r="I3009" s="101" t="n">
        <v>5400.01</v>
      </c>
      <c r="J3009" s="101" t="n">
        <v>8941.01</v>
      </c>
      <c r="K3009" s="101" t="n">
        <v>9772.01</v>
      </c>
      <c r="L3009" s="101"/>
      <c r="M3009" s="101" t="n">
        <v>1732.01</v>
      </c>
      <c r="N3009" s="101" t="n">
        <v>5317.01</v>
      </c>
      <c r="O3009" s="101" t="n">
        <v>3308.01</v>
      </c>
      <c r="P3009" s="101"/>
      <c r="Q3009" s="101" t="n">
        <v>-2973.01</v>
      </c>
      <c r="R3009" s="101"/>
      <c r="S3009" s="101"/>
      <c r="T3009" s="101"/>
      <c r="U3009" s="101"/>
      <c r="V3009" s="101"/>
      <c r="W3009" s="101"/>
      <c r="X3009" s="101"/>
      <c r="Y3009" s="101"/>
      <c r="Z3009" s="101"/>
      <c r="AA3009" s="101"/>
    </row>
    <row r="3010" customFormat="false" ht="15.75" hidden="false" customHeight="true" outlineLevel="0" collapsed="false">
      <c r="A3010" s="101"/>
      <c r="B3010" s="101" t="n">
        <v>56</v>
      </c>
      <c r="C3010" s="101" t="n">
        <v>147</v>
      </c>
      <c r="D3010" s="101" t="n">
        <v>91</v>
      </c>
      <c r="E3010" s="101" t="n">
        <v>238</v>
      </c>
      <c r="F3010" s="101" t="s">
        <v>312</v>
      </c>
      <c r="G3010" s="101" t="str">
        <f aca="false">E3010&amp;""&amp;F3010</f>
        <v>238Pa</v>
      </c>
      <c r="H3010" s="101" t="n">
        <v>50894.038</v>
      </c>
      <c r="I3010" s="101" t="n">
        <v>4704.9</v>
      </c>
      <c r="J3010" s="101" t="n">
        <v>6350.02</v>
      </c>
      <c r="K3010" s="101" t="n">
        <v>10582.55</v>
      </c>
      <c r="L3010" s="101" t="n">
        <v>14904.9</v>
      </c>
      <c r="M3010" s="101" t="n">
        <v>3584.926</v>
      </c>
      <c r="N3010" s="101" t="n">
        <v>3437.57</v>
      </c>
      <c r="O3010" s="101" t="n">
        <v>3627.93</v>
      </c>
      <c r="P3010" s="101" t="n">
        <v>-10673.01</v>
      </c>
      <c r="Q3010" s="101" t="n">
        <v>-2569.33</v>
      </c>
      <c r="R3010" s="101"/>
      <c r="S3010" s="101"/>
      <c r="T3010" s="101"/>
      <c r="U3010" s="101"/>
      <c r="V3010" s="101"/>
      <c r="W3010" s="101"/>
      <c r="X3010" s="101"/>
      <c r="Y3010" s="101"/>
      <c r="Z3010" s="101"/>
      <c r="AA3010" s="101"/>
    </row>
    <row r="3011" customFormat="false" ht="15.75" hidden="false" customHeight="true" outlineLevel="0" collapsed="false">
      <c r="A3011" s="101"/>
      <c r="B3011" s="101" t="n">
        <v>54</v>
      </c>
      <c r="C3011" s="101" t="n">
        <v>146</v>
      </c>
      <c r="D3011" s="101" t="n">
        <v>92</v>
      </c>
      <c r="E3011" s="101" t="n">
        <v>238</v>
      </c>
      <c r="F3011" s="101" t="s">
        <v>313</v>
      </c>
      <c r="G3011" s="101" t="str">
        <f aca="false">E3011&amp;""&amp;F3011</f>
        <v>238U</v>
      </c>
      <c r="H3011" s="101" t="n">
        <v>47309.112</v>
      </c>
      <c r="I3011" s="101" t="n">
        <v>6154.26</v>
      </c>
      <c r="J3011" s="101" t="n">
        <v>7507.48</v>
      </c>
      <c r="K3011" s="101" t="n">
        <v>11280.04</v>
      </c>
      <c r="L3011" s="101" t="n">
        <v>13524.03</v>
      </c>
      <c r="M3011" s="101" t="n">
        <v>-147.351</v>
      </c>
      <c r="N3011" s="101" t="n">
        <v>1144.17</v>
      </c>
      <c r="O3011" s="101" t="n">
        <v>4269.75</v>
      </c>
      <c r="P3011" s="101" t="n">
        <v>-9934.95</v>
      </c>
      <c r="Q3011" s="101" t="n">
        <v>-5635.67</v>
      </c>
      <c r="R3011" s="101"/>
      <c r="S3011" s="101"/>
      <c r="T3011" s="101"/>
      <c r="U3011" s="101"/>
      <c r="V3011" s="101"/>
      <c r="W3011" s="101"/>
      <c r="X3011" s="101"/>
      <c r="Y3011" s="101"/>
      <c r="Z3011" s="101"/>
      <c r="AA3011" s="101"/>
    </row>
    <row r="3012" customFormat="false" ht="15.75" hidden="false" customHeight="true" outlineLevel="0" collapsed="false">
      <c r="A3012" s="101"/>
      <c r="B3012" s="101" t="n">
        <v>52</v>
      </c>
      <c r="C3012" s="101" t="n">
        <v>145</v>
      </c>
      <c r="D3012" s="101" t="n">
        <v>93</v>
      </c>
      <c r="E3012" s="101" t="n">
        <v>238</v>
      </c>
      <c r="F3012" s="101" t="s">
        <v>314</v>
      </c>
      <c r="G3012" s="101" t="str">
        <f aca="false">E3012&amp;""&amp;F3012</f>
        <v>238Np</v>
      </c>
      <c r="H3012" s="101" t="n">
        <v>47456.463</v>
      </c>
      <c r="I3012" s="101" t="n">
        <v>5488.32</v>
      </c>
      <c r="J3012" s="101" t="n">
        <v>5224.56</v>
      </c>
      <c r="K3012" s="101" t="n">
        <v>12065.61</v>
      </c>
      <c r="L3012" s="101" t="n">
        <v>12455.43</v>
      </c>
      <c r="M3012" s="101" t="n">
        <v>1291.516</v>
      </c>
      <c r="N3012" s="101" t="n">
        <v>-966.83</v>
      </c>
      <c r="O3012" s="101" t="n">
        <v>4691.19</v>
      </c>
      <c r="P3012" s="101" t="n">
        <v>-7360.13</v>
      </c>
      <c r="Q3012" s="101" t="n">
        <v>-5708.32</v>
      </c>
      <c r="R3012" s="101"/>
      <c r="S3012" s="101"/>
      <c r="T3012" s="101"/>
      <c r="U3012" s="101"/>
      <c r="V3012" s="101"/>
      <c r="W3012" s="101"/>
      <c r="X3012" s="101"/>
      <c r="Y3012" s="101"/>
      <c r="Z3012" s="101"/>
      <c r="AA3012" s="101"/>
    </row>
    <row r="3013" customFormat="false" ht="15.75" hidden="false" customHeight="true" outlineLevel="0" collapsed="false">
      <c r="A3013" s="101"/>
      <c r="B3013" s="101" t="n">
        <v>50</v>
      </c>
      <c r="C3013" s="101" t="n">
        <v>144</v>
      </c>
      <c r="D3013" s="101" t="n">
        <v>94</v>
      </c>
      <c r="E3013" s="101" t="n">
        <v>238</v>
      </c>
      <c r="F3013" s="101" t="s">
        <v>315</v>
      </c>
      <c r="G3013" s="101" t="str">
        <f aca="false">E3013&amp;""&amp;F3013</f>
        <v>238Pu</v>
      </c>
      <c r="H3013" s="101" t="n">
        <v>46164.946</v>
      </c>
      <c r="I3013" s="101" t="n">
        <v>6999.84</v>
      </c>
      <c r="J3013" s="101" t="n">
        <v>5997.49</v>
      </c>
      <c r="K3013" s="101" t="n">
        <v>12880.54</v>
      </c>
      <c r="L3013" s="101" t="n">
        <v>10859.51</v>
      </c>
      <c r="M3013" s="101" t="n">
        <v>-2258.343</v>
      </c>
      <c r="N3013" s="101" t="n">
        <v>-3280.08</v>
      </c>
      <c r="O3013" s="101" t="n">
        <v>5593.2</v>
      </c>
      <c r="P3013" s="101" t="n">
        <v>-6516.08</v>
      </c>
      <c r="Q3013" s="101" t="n">
        <v>-8477.01</v>
      </c>
      <c r="R3013" s="101"/>
      <c r="S3013" s="101"/>
      <c r="T3013" s="101"/>
      <c r="U3013" s="101"/>
      <c r="V3013" s="101"/>
      <c r="W3013" s="101"/>
      <c r="X3013" s="101"/>
      <c r="Y3013" s="101"/>
      <c r="Z3013" s="101"/>
      <c r="AA3013" s="101"/>
    </row>
    <row r="3014" customFormat="false" ht="15.75" hidden="false" customHeight="true" outlineLevel="0" collapsed="false">
      <c r="A3014" s="101"/>
      <c r="B3014" s="101" t="n">
        <v>48</v>
      </c>
      <c r="C3014" s="101" t="n">
        <v>143</v>
      </c>
      <c r="D3014" s="101" t="n">
        <v>95</v>
      </c>
      <c r="E3014" s="101" t="n">
        <v>238</v>
      </c>
      <c r="F3014" s="101" t="s">
        <v>316</v>
      </c>
      <c r="G3014" s="101" t="str">
        <f aca="false">E3014&amp;""&amp;F3014</f>
        <v>238Am</v>
      </c>
      <c r="H3014" s="101" t="n">
        <v>48423.29</v>
      </c>
      <c r="I3014" s="101" t="n">
        <v>6219.01</v>
      </c>
      <c r="J3014" s="101" t="n">
        <v>3959.15</v>
      </c>
      <c r="K3014" s="101" t="n">
        <v>13761.01</v>
      </c>
      <c r="L3014" s="101" t="n">
        <v>9534.09</v>
      </c>
      <c r="M3014" s="101" t="n">
        <v>-1021.735</v>
      </c>
      <c r="N3014" s="101" t="n">
        <v>-5793.01</v>
      </c>
      <c r="O3014" s="101" t="n">
        <v>6041.7</v>
      </c>
      <c r="P3014" s="101" t="n">
        <v>-3739.15</v>
      </c>
      <c r="Q3014" s="101" t="n">
        <v>-8895.46</v>
      </c>
      <c r="R3014" s="101"/>
      <c r="S3014" s="101"/>
      <c r="T3014" s="101"/>
      <c r="U3014" s="101"/>
      <c r="V3014" s="101"/>
      <c r="W3014" s="101"/>
      <c r="X3014" s="101"/>
      <c r="Y3014" s="101"/>
      <c r="Z3014" s="101"/>
      <c r="AA3014" s="101"/>
    </row>
    <row r="3015" customFormat="false" ht="15.75" hidden="false" customHeight="true" outlineLevel="0" collapsed="false">
      <c r="A3015" s="101"/>
      <c r="B3015" s="101" t="n">
        <v>46</v>
      </c>
      <c r="C3015" s="101" t="n">
        <v>142</v>
      </c>
      <c r="D3015" s="101" t="n">
        <v>96</v>
      </c>
      <c r="E3015" s="101" t="n">
        <v>238</v>
      </c>
      <c r="F3015" s="101" t="s">
        <v>317</v>
      </c>
      <c r="G3015" s="101" t="str">
        <f aca="false">E3015&amp;""&amp;F3015</f>
        <v>238Cm</v>
      </c>
      <c r="H3015" s="101" t="n">
        <v>49445.025</v>
      </c>
      <c r="I3015" s="101" t="n">
        <v>7873.72</v>
      </c>
      <c r="J3015" s="101" t="n">
        <v>4415.01</v>
      </c>
      <c r="K3015" s="101" t="n">
        <v>14552.63</v>
      </c>
      <c r="L3015" s="101" t="n">
        <v>8035.77</v>
      </c>
      <c r="M3015" s="101" t="n">
        <v>-4771.01</v>
      </c>
      <c r="N3015" s="101" t="n">
        <v>-7833.01</v>
      </c>
      <c r="O3015" s="101" t="n">
        <v>6670.22</v>
      </c>
      <c r="P3015" s="101" t="n">
        <v>-2937.41</v>
      </c>
      <c r="Q3015" s="101" t="n">
        <v>-11815.01</v>
      </c>
      <c r="R3015" s="101"/>
      <c r="S3015" s="101"/>
      <c r="T3015" s="101"/>
      <c r="U3015" s="101"/>
      <c r="V3015" s="101"/>
      <c r="W3015" s="101"/>
      <c r="X3015" s="101"/>
      <c r="Y3015" s="101"/>
      <c r="Z3015" s="101"/>
      <c r="AA3015" s="101"/>
    </row>
    <row r="3016" customFormat="false" ht="15.75" hidden="false" customHeight="true" outlineLevel="0" collapsed="false">
      <c r="A3016" s="101"/>
      <c r="B3016" s="101" t="n">
        <v>44</v>
      </c>
      <c r="C3016" s="101" t="n">
        <v>141</v>
      </c>
      <c r="D3016" s="101" t="n">
        <v>97</v>
      </c>
      <c r="E3016" s="101" t="n">
        <v>238</v>
      </c>
      <c r="F3016" s="101" t="s">
        <v>318</v>
      </c>
      <c r="G3016" s="101" t="str">
        <f aca="false">E3016&amp;""&amp;F3016</f>
        <v>238Bk</v>
      </c>
      <c r="H3016" s="101" t="n">
        <v>54216.01</v>
      </c>
      <c r="I3016" s="101" t="n">
        <v>7043.01</v>
      </c>
      <c r="J3016" s="101" t="n">
        <v>2320.01</v>
      </c>
      <c r="K3016" s="101" t="n">
        <v>15469.01</v>
      </c>
      <c r="L3016" s="101" t="n">
        <v>6404.01</v>
      </c>
      <c r="M3016" s="101" t="n">
        <v>-3061.01</v>
      </c>
      <c r="N3016" s="101"/>
      <c r="O3016" s="101" t="n">
        <v>7330.01</v>
      </c>
      <c r="P3016" s="101" t="n">
        <v>356.01</v>
      </c>
      <c r="Q3016" s="101" t="n">
        <v>-11792.01</v>
      </c>
      <c r="R3016" s="101"/>
      <c r="S3016" s="101"/>
      <c r="T3016" s="101"/>
      <c r="U3016" s="101"/>
      <c r="V3016" s="101"/>
      <c r="W3016" s="101"/>
      <c r="X3016" s="101"/>
      <c r="Y3016" s="101"/>
      <c r="Z3016" s="101"/>
      <c r="AA3016" s="101"/>
    </row>
    <row r="3017" customFormat="false" ht="15.75" hidden="false" customHeight="true" outlineLevel="0" collapsed="false">
      <c r="A3017" s="101"/>
      <c r="B3017" s="101" t="n">
        <v>42</v>
      </c>
      <c r="C3017" s="101" t="n">
        <v>140</v>
      </c>
      <c r="D3017" s="101" t="n">
        <v>98</v>
      </c>
      <c r="E3017" s="101" t="n">
        <v>238</v>
      </c>
      <c r="F3017" s="101" t="s">
        <v>319</v>
      </c>
      <c r="G3017" s="101" t="str">
        <f aca="false">E3017&amp;""&amp;F3017</f>
        <v>238Cf</v>
      </c>
      <c r="H3017" s="101" t="n">
        <v>57278.01</v>
      </c>
      <c r="I3017" s="101" t="n">
        <v>8731.01</v>
      </c>
      <c r="J3017" s="101" t="n">
        <v>3200.01</v>
      </c>
      <c r="K3017" s="101"/>
      <c r="L3017" s="101" t="n">
        <v>5155.01</v>
      </c>
      <c r="M3017" s="101"/>
      <c r="N3017" s="101"/>
      <c r="O3017" s="101" t="n">
        <v>8129.01</v>
      </c>
      <c r="P3017" s="101" t="n">
        <v>741.01</v>
      </c>
      <c r="Q3017" s="101"/>
      <c r="R3017" s="101"/>
      <c r="S3017" s="101"/>
      <c r="T3017" s="101"/>
      <c r="U3017" s="101"/>
      <c r="V3017" s="101"/>
      <c r="W3017" s="101"/>
      <c r="X3017" s="101"/>
      <c r="Y3017" s="101"/>
      <c r="Z3017" s="101"/>
      <c r="AA3017" s="101"/>
    </row>
    <row r="3018" customFormat="false" ht="15.75" hidden="false" customHeight="true" outlineLevel="0" collapsed="false">
      <c r="A3018" s="101"/>
      <c r="B3018" s="101" t="n">
        <v>59</v>
      </c>
      <c r="C3018" s="101" t="n">
        <v>149</v>
      </c>
      <c r="D3018" s="101" t="n">
        <v>90</v>
      </c>
      <c r="E3018" s="101" t="n">
        <v>239</v>
      </c>
      <c r="F3018" s="101" t="s">
        <v>311</v>
      </c>
      <c r="G3018" s="101" t="str">
        <f aca="false">E3018&amp;""&amp;F3018</f>
        <v>239Th</v>
      </c>
      <c r="H3018" s="101" t="n">
        <v>56607.01</v>
      </c>
      <c r="I3018" s="101" t="n">
        <v>4091.01</v>
      </c>
      <c r="J3018" s="101"/>
      <c r="K3018" s="101" t="n">
        <v>9491.01</v>
      </c>
      <c r="L3018" s="101"/>
      <c r="M3018" s="101" t="n">
        <v>3270.01</v>
      </c>
      <c r="N3018" s="101" t="n">
        <v>6033.01</v>
      </c>
      <c r="O3018" s="101" t="n">
        <v>2978.01</v>
      </c>
      <c r="P3018" s="101"/>
      <c r="Q3018" s="101" t="n">
        <v>-2358.01</v>
      </c>
      <c r="R3018" s="101"/>
      <c r="S3018" s="101"/>
      <c r="T3018" s="101"/>
      <c r="U3018" s="101"/>
      <c r="V3018" s="101"/>
      <c r="W3018" s="101"/>
      <c r="X3018" s="101"/>
      <c r="Y3018" s="101"/>
      <c r="Z3018" s="101"/>
      <c r="AA3018" s="101"/>
    </row>
    <row r="3019" customFormat="false" ht="15.75" hidden="false" customHeight="true" outlineLevel="0" collapsed="false">
      <c r="A3019" s="101"/>
      <c r="B3019" s="101" t="n">
        <v>57</v>
      </c>
      <c r="C3019" s="101" t="n">
        <v>148</v>
      </c>
      <c r="D3019" s="101" t="n">
        <v>91</v>
      </c>
      <c r="E3019" s="101" t="n">
        <v>239</v>
      </c>
      <c r="F3019" s="101" t="s">
        <v>312</v>
      </c>
      <c r="G3019" s="101" t="str">
        <f aca="false">E3019&amp;""&amp;F3019</f>
        <v>239Pa</v>
      </c>
      <c r="H3019" s="101" t="n">
        <v>53337.01</v>
      </c>
      <c r="I3019" s="101" t="n">
        <v>5628.01</v>
      </c>
      <c r="J3019" s="101" t="n">
        <v>6578.01</v>
      </c>
      <c r="K3019" s="101" t="n">
        <v>10333.01</v>
      </c>
      <c r="L3019" s="101" t="n">
        <v>15519.01</v>
      </c>
      <c r="M3019" s="101" t="n">
        <v>2763.01</v>
      </c>
      <c r="N3019" s="101" t="n">
        <v>4025.01</v>
      </c>
      <c r="O3019" s="101" t="n">
        <v>3555.01</v>
      </c>
      <c r="P3019" s="101"/>
      <c r="Q3019" s="101" t="n">
        <v>-2043.01</v>
      </c>
      <c r="R3019" s="101"/>
      <c r="S3019" s="101"/>
      <c r="T3019" s="101"/>
      <c r="U3019" s="101"/>
      <c r="V3019" s="101"/>
      <c r="W3019" s="101"/>
      <c r="X3019" s="101"/>
      <c r="Y3019" s="101"/>
      <c r="Z3019" s="101"/>
      <c r="AA3019" s="101"/>
    </row>
    <row r="3020" customFormat="false" ht="15.75" hidden="false" customHeight="true" outlineLevel="0" collapsed="false">
      <c r="A3020" s="101"/>
      <c r="B3020" s="101" t="n">
        <v>55</v>
      </c>
      <c r="C3020" s="101" t="n">
        <v>147</v>
      </c>
      <c r="D3020" s="101" t="n">
        <v>92</v>
      </c>
      <c r="E3020" s="101" t="n">
        <v>239</v>
      </c>
      <c r="F3020" s="101" t="s">
        <v>313</v>
      </c>
      <c r="G3020" s="101" t="str">
        <f aca="false">E3020&amp;""&amp;F3020</f>
        <v>239U</v>
      </c>
      <c r="H3020" s="101" t="n">
        <v>50574.046</v>
      </c>
      <c r="I3020" s="101" t="n">
        <v>4806.38</v>
      </c>
      <c r="J3020" s="101" t="n">
        <v>7608.96</v>
      </c>
      <c r="K3020" s="101" t="n">
        <v>10960.64</v>
      </c>
      <c r="L3020" s="101" t="n">
        <v>13958.99</v>
      </c>
      <c r="M3020" s="101" t="n">
        <v>1261.461</v>
      </c>
      <c r="N3020" s="101" t="n">
        <v>1983.97</v>
      </c>
      <c r="O3020" s="101" t="n">
        <v>4131.38</v>
      </c>
      <c r="P3020" s="101" t="n">
        <v>-9341.01</v>
      </c>
      <c r="Q3020" s="101" t="n">
        <v>-4953.73</v>
      </c>
      <c r="R3020" s="101"/>
      <c r="S3020" s="101"/>
      <c r="T3020" s="101"/>
      <c r="U3020" s="101"/>
      <c r="V3020" s="101"/>
      <c r="W3020" s="101"/>
      <c r="X3020" s="101"/>
      <c r="Y3020" s="101"/>
      <c r="Z3020" s="101"/>
      <c r="AA3020" s="101"/>
    </row>
    <row r="3021" customFormat="false" ht="15.75" hidden="false" customHeight="true" outlineLevel="0" collapsed="false">
      <c r="A3021" s="101"/>
      <c r="B3021" s="101" t="n">
        <v>53</v>
      </c>
      <c r="C3021" s="101" t="n">
        <v>146</v>
      </c>
      <c r="D3021" s="101" t="n">
        <v>93</v>
      </c>
      <c r="E3021" s="101" t="n">
        <v>239</v>
      </c>
      <c r="F3021" s="101" t="s">
        <v>314</v>
      </c>
      <c r="G3021" s="101" t="str">
        <f aca="false">E3021&amp;""&amp;F3021</f>
        <v>239Np</v>
      </c>
      <c r="H3021" s="101" t="n">
        <v>49312.586</v>
      </c>
      <c r="I3021" s="101" t="n">
        <v>6215.19</v>
      </c>
      <c r="J3021" s="101" t="n">
        <v>5285.5</v>
      </c>
      <c r="K3021" s="101" t="n">
        <v>11703.51</v>
      </c>
      <c r="L3021" s="101" t="n">
        <v>12792.97</v>
      </c>
      <c r="M3021" s="101" t="n">
        <v>722.513</v>
      </c>
      <c r="N3021" s="101" t="n">
        <v>-79.6</v>
      </c>
      <c r="O3021" s="101" t="n">
        <v>4598.77</v>
      </c>
      <c r="P3021" s="101" t="n">
        <v>-8870.42</v>
      </c>
      <c r="Q3021" s="101" t="n">
        <v>-4923.68</v>
      </c>
      <c r="R3021" s="101"/>
      <c r="S3021" s="101"/>
      <c r="T3021" s="101"/>
      <c r="U3021" s="101"/>
      <c r="V3021" s="101"/>
      <c r="W3021" s="101"/>
      <c r="X3021" s="101"/>
      <c r="Y3021" s="101"/>
      <c r="Z3021" s="101"/>
      <c r="AA3021" s="101"/>
    </row>
    <row r="3022" customFormat="false" ht="15.75" hidden="false" customHeight="true" outlineLevel="0" collapsed="false">
      <c r="A3022" s="101"/>
      <c r="B3022" s="101" t="n">
        <v>51</v>
      </c>
      <c r="C3022" s="101" t="n">
        <v>145</v>
      </c>
      <c r="D3022" s="101" t="n">
        <v>94</v>
      </c>
      <c r="E3022" s="101" t="n">
        <v>239</v>
      </c>
      <c r="F3022" s="101" t="s">
        <v>315</v>
      </c>
      <c r="G3022" s="101" t="str">
        <f aca="false">E3022&amp;""&amp;F3022</f>
        <v>239Pu</v>
      </c>
      <c r="H3022" s="101" t="n">
        <v>48590.073</v>
      </c>
      <c r="I3022" s="101" t="n">
        <v>5646.19</v>
      </c>
      <c r="J3022" s="101" t="n">
        <v>6155.36</v>
      </c>
      <c r="K3022" s="101" t="n">
        <v>12646.03</v>
      </c>
      <c r="L3022" s="101" t="n">
        <v>11379.92</v>
      </c>
      <c r="M3022" s="101" t="n">
        <v>-802.117</v>
      </c>
      <c r="N3022" s="101" t="n">
        <v>-2558.37</v>
      </c>
      <c r="O3022" s="101" t="n">
        <v>5244.5</v>
      </c>
      <c r="P3022" s="101" t="n">
        <v>-6008.01</v>
      </c>
      <c r="Q3022" s="101" t="n">
        <v>-7904.53</v>
      </c>
      <c r="R3022" s="101"/>
      <c r="S3022" s="101"/>
      <c r="T3022" s="101"/>
      <c r="U3022" s="101"/>
      <c r="V3022" s="101"/>
      <c r="W3022" s="101"/>
      <c r="X3022" s="101"/>
      <c r="Y3022" s="101"/>
      <c r="Z3022" s="101"/>
      <c r="AA3022" s="101"/>
    </row>
    <row r="3023" customFormat="false" ht="15.75" hidden="false" customHeight="true" outlineLevel="0" collapsed="false">
      <c r="A3023" s="101"/>
      <c r="B3023" s="101" t="n">
        <v>49</v>
      </c>
      <c r="C3023" s="101" t="n">
        <v>144</v>
      </c>
      <c r="D3023" s="101" t="n">
        <v>95</v>
      </c>
      <c r="E3023" s="101" t="n">
        <v>239</v>
      </c>
      <c r="F3023" s="101" t="s">
        <v>316</v>
      </c>
      <c r="G3023" s="101" t="str">
        <f aca="false">E3023&amp;""&amp;F3023</f>
        <v>239Am</v>
      </c>
      <c r="H3023" s="101" t="n">
        <v>49392.19</v>
      </c>
      <c r="I3023" s="101" t="n">
        <v>7102.42</v>
      </c>
      <c r="J3023" s="101" t="n">
        <v>4061.73</v>
      </c>
      <c r="K3023" s="101" t="n">
        <v>13321.01</v>
      </c>
      <c r="L3023" s="101" t="n">
        <v>10059.22</v>
      </c>
      <c r="M3023" s="101" t="n">
        <v>-1756.255</v>
      </c>
      <c r="N3023" s="101" t="n">
        <v>-4859.01</v>
      </c>
      <c r="O3023" s="101" t="n">
        <v>5922.4</v>
      </c>
      <c r="P3023" s="101" t="n">
        <v>-5353.24</v>
      </c>
      <c r="Q3023" s="101" t="n">
        <v>-8124.15</v>
      </c>
      <c r="R3023" s="101"/>
      <c r="S3023" s="101"/>
      <c r="T3023" s="101"/>
      <c r="U3023" s="101"/>
      <c r="V3023" s="101"/>
      <c r="W3023" s="101"/>
      <c r="X3023" s="101"/>
      <c r="Y3023" s="101"/>
      <c r="Z3023" s="101"/>
      <c r="AA3023" s="101"/>
    </row>
    <row r="3024" customFormat="false" ht="15.75" hidden="false" customHeight="true" outlineLevel="0" collapsed="false">
      <c r="A3024" s="101"/>
      <c r="B3024" s="101" t="n">
        <v>47</v>
      </c>
      <c r="C3024" s="101" t="n">
        <v>143</v>
      </c>
      <c r="D3024" s="101" t="n">
        <v>96</v>
      </c>
      <c r="E3024" s="101" t="n">
        <v>239</v>
      </c>
      <c r="F3024" s="101" t="s">
        <v>317</v>
      </c>
      <c r="G3024" s="101" t="str">
        <f aca="false">E3024&amp;""&amp;F3024</f>
        <v>239Cm</v>
      </c>
      <c r="H3024" s="101" t="n">
        <v>51148.445</v>
      </c>
      <c r="I3024" s="101" t="n">
        <v>6367.9</v>
      </c>
      <c r="J3024" s="101" t="n">
        <v>4563.82</v>
      </c>
      <c r="K3024" s="101" t="n">
        <v>14241.62</v>
      </c>
      <c r="L3024" s="101" t="n">
        <v>8522.96</v>
      </c>
      <c r="M3024" s="101" t="n">
        <v>-3103.01</v>
      </c>
      <c r="N3024" s="101" t="n">
        <v>-7097.01</v>
      </c>
      <c r="O3024" s="101" t="n">
        <v>6539.7</v>
      </c>
      <c r="P3024" s="101" t="n">
        <v>-2305.47</v>
      </c>
      <c r="Q3024" s="101" t="n">
        <v>-11139.01</v>
      </c>
      <c r="R3024" s="101"/>
      <c r="S3024" s="101"/>
      <c r="T3024" s="101"/>
      <c r="U3024" s="101"/>
      <c r="V3024" s="101"/>
      <c r="W3024" s="101"/>
      <c r="X3024" s="101"/>
      <c r="Y3024" s="101"/>
      <c r="Z3024" s="101"/>
      <c r="AA3024" s="101"/>
    </row>
    <row r="3025" customFormat="false" ht="15.75" hidden="false" customHeight="true" outlineLevel="0" collapsed="false">
      <c r="A3025" s="101"/>
      <c r="B3025" s="101" t="n">
        <v>45</v>
      </c>
      <c r="C3025" s="101" t="n">
        <v>142</v>
      </c>
      <c r="D3025" s="101" t="n">
        <v>97</v>
      </c>
      <c r="E3025" s="101" t="n">
        <v>239</v>
      </c>
      <c r="F3025" s="101" t="s">
        <v>318</v>
      </c>
      <c r="G3025" s="101" t="str">
        <f aca="false">E3025&amp;""&amp;F3025</f>
        <v>239Bk</v>
      </c>
      <c r="H3025" s="101" t="n">
        <v>54251.01</v>
      </c>
      <c r="I3025" s="101" t="n">
        <v>8036.01</v>
      </c>
      <c r="J3025" s="101" t="n">
        <v>2483.01</v>
      </c>
      <c r="K3025" s="101" t="n">
        <v>15080.01</v>
      </c>
      <c r="L3025" s="101" t="n">
        <v>6898.01</v>
      </c>
      <c r="M3025" s="101" t="n">
        <v>-3995.01</v>
      </c>
      <c r="N3025" s="101" t="n">
        <v>-9305.01</v>
      </c>
      <c r="O3025" s="101" t="n">
        <v>7200.01</v>
      </c>
      <c r="P3025" s="101" t="n">
        <v>-1461.01</v>
      </c>
      <c r="Q3025" s="101" t="n">
        <v>-11098.01</v>
      </c>
      <c r="R3025" s="101"/>
      <c r="S3025" s="101"/>
      <c r="T3025" s="101"/>
      <c r="U3025" s="101"/>
      <c r="V3025" s="101"/>
      <c r="W3025" s="101"/>
      <c r="X3025" s="101"/>
      <c r="Y3025" s="101"/>
      <c r="Z3025" s="101"/>
      <c r="AA3025" s="101"/>
    </row>
    <row r="3026" customFormat="false" ht="15.75" hidden="false" customHeight="true" outlineLevel="0" collapsed="false">
      <c r="A3026" s="101"/>
      <c r="B3026" s="101" t="n">
        <v>43</v>
      </c>
      <c r="C3026" s="101" t="n">
        <v>141</v>
      </c>
      <c r="D3026" s="101" t="n">
        <v>98</v>
      </c>
      <c r="E3026" s="101" t="n">
        <v>239</v>
      </c>
      <c r="F3026" s="101" t="s">
        <v>319</v>
      </c>
      <c r="G3026" s="101" t="str">
        <f aca="false">E3026&amp;""&amp;F3026</f>
        <v>239Cf</v>
      </c>
      <c r="H3026" s="101" t="n">
        <v>58246.01</v>
      </c>
      <c r="I3026" s="101" t="n">
        <v>7103.01</v>
      </c>
      <c r="J3026" s="101" t="n">
        <v>3260.01</v>
      </c>
      <c r="K3026" s="101" t="n">
        <v>15834.01</v>
      </c>
      <c r="L3026" s="101" t="n">
        <v>5580.01</v>
      </c>
      <c r="M3026" s="101" t="n">
        <v>-5310.01</v>
      </c>
      <c r="N3026" s="101"/>
      <c r="O3026" s="101" t="n">
        <v>7810.01</v>
      </c>
      <c r="P3026" s="101" t="n">
        <v>1512.01</v>
      </c>
      <c r="Q3026" s="101"/>
      <c r="R3026" s="101"/>
      <c r="S3026" s="101"/>
      <c r="T3026" s="101"/>
      <c r="U3026" s="101"/>
      <c r="V3026" s="101"/>
      <c r="W3026" s="101"/>
      <c r="X3026" s="101"/>
      <c r="Y3026" s="101"/>
      <c r="Z3026" s="101"/>
      <c r="AA3026" s="101"/>
    </row>
    <row r="3027" customFormat="false" ht="15.75" hidden="false" customHeight="true" outlineLevel="0" collapsed="false">
      <c r="A3027" s="101"/>
      <c r="B3027" s="101" t="n">
        <v>41</v>
      </c>
      <c r="C3027" s="101" t="n">
        <v>140</v>
      </c>
      <c r="D3027" s="101" t="n">
        <v>99</v>
      </c>
      <c r="E3027" s="101" t="n">
        <v>239</v>
      </c>
      <c r="F3027" s="101" t="s">
        <v>320</v>
      </c>
      <c r="G3027" s="101" t="str">
        <f aca="false">E3027&amp;""&amp;F3027</f>
        <v>239Es</v>
      </c>
      <c r="H3027" s="101" t="n">
        <v>63556.01</v>
      </c>
      <c r="I3027" s="101"/>
      <c r="J3027" s="101" t="n">
        <v>1011.01</v>
      </c>
      <c r="K3027" s="101"/>
      <c r="L3027" s="101" t="n">
        <v>4210.01</v>
      </c>
      <c r="M3027" s="101"/>
      <c r="N3027" s="101"/>
      <c r="O3027" s="101" t="n">
        <v>8427.01</v>
      </c>
      <c r="P3027" s="101" t="n">
        <v>2051.01</v>
      </c>
      <c r="Q3027" s="101"/>
      <c r="R3027" s="101"/>
      <c r="S3027" s="101"/>
      <c r="T3027" s="101"/>
      <c r="U3027" s="101"/>
      <c r="V3027" s="101"/>
      <c r="W3027" s="101"/>
      <c r="X3027" s="101"/>
      <c r="Y3027" s="101"/>
      <c r="Z3027" s="101"/>
      <c r="AA3027" s="101"/>
    </row>
    <row r="3028" customFormat="false" ht="15.75" hidden="false" customHeight="true" outlineLevel="0" collapsed="false">
      <c r="A3028" s="101"/>
      <c r="B3028" s="101" t="n">
        <v>58</v>
      </c>
      <c r="C3028" s="101" t="n">
        <v>149</v>
      </c>
      <c r="D3028" s="101" t="n">
        <v>91</v>
      </c>
      <c r="E3028" s="101" t="n">
        <v>240</v>
      </c>
      <c r="F3028" s="101" t="s">
        <v>312</v>
      </c>
      <c r="G3028" s="101" t="str">
        <f aca="false">E3028&amp;""&amp;F3028</f>
        <v>240Pa</v>
      </c>
      <c r="H3028" s="101" t="n">
        <v>56803.01</v>
      </c>
      <c r="I3028" s="101" t="n">
        <v>4606.01</v>
      </c>
      <c r="J3028" s="101" t="n">
        <v>7093.01</v>
      </c>
      <c r="K3028" s="101" t="n">
        <v>10234.01</v>
      </c>
      <c r="L3028" s="101"/>
      <c r="M3028" s="101" t="n">
        <v>4086.01</v>
      </c>
      <c r="N3028" s="101" t="n">
        <v>4485.01</v>
      </c>
      <c r="O3028" s="101" t="n">
        <v>3157.01</v>
      </c>
      <c r="P3028" s="101"/>
      <c r="Q3028" s="101" t="n">
        <v>-1843.01</v>
      </c>
      <c r="R3028" s="101"/>
      <c r="S3028" s="101"/>
      <c r="T3028" s="101"/>
      <c r="U3028" s="101"/>
      <c r="V3028" s="101"/>
      <c r="W3028" s="101"/>
      <c r="X3028" s="101"/>
      <c r="Y3028" s="101"/>
      <c r="Z3028" s="101"/>
      <c r="AA3028" s="101"/>
    </row>
    <row r="3029" customFormat="false" ht="15.75" hidden="false" customHeight="true" outlineLevel="0" collapsed="false">
      <c r="A3029" s="101"/>
      <c r="B3029" s="101" t="n">
        <v>56</v>
      </c>
      <c r="C3029" s="101" t="n">
        <v>148</v>
      </c>
      <c r="D3029" s="101" t="n">
        <v>92</v>
      </c>
      <c r="E3029" s="101" t="n">
        <v>240</v>
      </c>
      <c r="F3029" s="101" t="s">
        <v>313</v>
      </c>
      <c r="G3029" s="101" t="str">
        <f aca="false">E3029&amp;""&amp;F3029</f>
        <v>240U</v>
      </c>
      <c r="H3029" s="101" t="n">
        <v>52716.372</v>
      </c>
      <c r="I3029" s="101" t="n">
        <v>5928.99</v>
      </c>
      <c r="J3029" s="101" t="n">
        <v>7910.01</v>
      </c>
      <c r="K3029" s="101" t="n">
        <v>10735.37</v>
      </c>
      <c r="L3029" s="101" t="n">
        <v>14488.01</v>
      </c>
      <c r="M3029" s="101" t="n">
        <v>398.614</v>
      </c>
      <c r="N3029" s="101" t="n">
        <v>2589.19</v>
      </c>
      <c r="O3029" s="101" t="n">
        <v>4036.26</v>
      </c>
      <c r="P3029" s="101" t="n">
        <v>-11179.01</v>
      </c>
      <c r="Q3029" s="101" t="n">
        <v>-4667.53</v>
      </c>
      <c r="R3029" s="101"/>
      <c r="S3029" s="101"/>
      <c r="T3029" s="101"/>
      <c r="U3029" s="101"/>
      <c r="V3029" s="101"/>
      <c r="W3029" s="101"/>
      <c r="X3029" s="101"/>
      <c r="Y3029" s="101"/>
      <c r="Z3029" s="101"/>
      <c r="AA3029" s="101"/>
    </row>
    <row r="3030" customFormat="false" ht="15.75" hidden="false" customHeight="true" outlineLevel="0" collapsed="false">
      <c r="A3030" s="101"/>
      <c r="B3030" s="101" t="n">
        <v>54</v>
      </c>
      <c r="C3030" s="101" t="n">
        <v>147</v>
      </c>
      <c r="D3030" s="101" t="n">
        <v>93</v>
      </c>
      <c r="E3030" s="101" t="n">
        <v>240</v>
      </c>
      <c r="F3030" s="101" t="s">
        <v>314</v>
      </c>
      <c r="G3030" s="101" t="str">
        <f aca="false">E3030&amp;""&amp;F3030</f>
        <v>240Np</v>
      </c>
      <c r="H3030" s="101" t="n">
        <v>52317.758</v>
      </c>
      <c r="I3030" s="101" t="n">
        <v>5066.14</v>
      </c>
      <c r="J3030" s="101" t="n">
        <v>5545.26</v>
      </c>
      <c r="K3030" s="101" t="n">
        <v>11281.34</v>
      </c>
      <c r="L3030" s="101" t="n">
        <v>13154.22</v>
      </c>
      <c r="M3030" s="101" t="n">
        <v>2190.573</v>
      </c>
      <c r="N3030" s="101" t="n">
        <v>805.78</v>
      </c>
      <c r="O3030" s="101" t="n">
        <v>4558.89</v>
      </c>
      <c r="P3030" s="101" t="n">
        <v>-8309.01</v>
      </c>
      <c r="Q3030" s="101" t="n">
        <v>-4343.63</v>
      </c>
      <c r="R3030" s="101"/>
      <c r="S3030" s="101"/>
      <c r="T3030" s="101"/>
      <c r="U3030" s="101"/>
      <c r="V3030" s="101"/>
      <c r="W3030" s="101"/>
      <c r="X3030" s="101"/>
      <c r="Y3030" s="101"/>
      <c r="Z3030" s="101"/>
      <c r="AA3030" s="101"/>
    </row>
    <row r="3031" customFormat="false" ht="15.75" hidden="false" customHeight="true" outlineLevel="0" collapsed="false">
      <c r="A3031" s="101"/>
      <c r="B3031" s="101" t="n">
        <v>52</v>
      </c>
      <c r="C3031" s="101" t="n">
        <v>146</v>
      </c>
      <c r="D3031" s="101" t="n">
        <v>94</v>
      </c>
      <c r="E3031" s="101" t="n">
        <v>240</v>
      </c>
      <c r="F3031" s="101" t="s">
        <v>315</v>
      </c>
      <c r="G3031" s="101" t="str">
        <f aca="false">E3031&amp;""&amp;F3031</f>
        <v>240Pu</v>
      </c>
      <c r="H3031" s="101" t="n">
        <v>50127.186</v>
      </c>
      <c r="I3031" s="101" t="n">
        <v>6534.2</v>
      </c>
      <c r="J3031" s="101" t="n">
        <v>6474.37</v>
      </c>
      <c r="K3031" s="101" t="n">
        <v>12180.4</v>
      </c>
      <c r="L3031" s="101" t="n">
        <v>11759.87</v>
      </c>
      <c r="M3031" s="101" t="n">
        <v>-1384.79</v>
      </c>
      <c r="N3031" s="101" t="n">
        <v>-1598.38</v>
      </c>
      <c r="O3031" s="101" t="n">
        <v>5255.76</v>
      </c>
      <c r="P3031" s="101" t="n">
        <v>-7735.83</v>
      </c>
      <c r="Q3031" s="101" t="n">
        <v>-7336.32</v>
      </c>
      <c r="R3031" s="101"/>
      <c r="S3031" s="101"/>
      <c r="T3031" s="101"/>
      <c r="U3031" s="101"/>
      <c r="V3031" s="101"/>
      <c r="W3031" s="101"/>
      <c r="X3031" s="101"/>
      <c r="Y3031" s="101"/>
      <c r="Z3031" s="101"/>
      <c r="AA3031" s="101"/>
    </row>
    <row r="3032" customFormat="false" ht="15.75" hidden="false" customHeight="true" outlineLevel="0" collapsed="false">
      <c r="A3032" s="101"/>
      <c r="B3032" s="101" t="n">
        <v>50</v>
      </c>
      <c r="C3032" s="101" t="n">
        <v>145</v>
      </c>
      <c r="D3032" s="101" t="n">
        <v>95</v>
      </c>
      <c r="E3032" s="101" t="n">
        <v>240</v>
      </c>
      <c r="F3032" s="101" t="s">
        <v>316</v>
      </c>
      <c r="G3032" s="101" t="str">
        <f aca="false">E3032&amp;""&amp;F3032</f>
        <v>240Am</v>
      </c>
      <c r="H3032" s="101" t="n">
        <v>51511.976</v>
      </c>
      <c r="I3032" s="101" t="n">
        <v>5951.53</v>
      </c>
      <c r="J3032" s="101" t="n">
        <v>4367.07</v>
      </c>
      <c r="K3032" s="101" t="n">
        <v>13053.95</v>
      </c>
      <c r="L3032" s="101" t="n">
        <v>10522.43</v>
      </c>
      <c r="M3032" s="101" t="n">
        <v>-213.589</v>
      </c>
      <c r="N3032" s="101" t="n">
        <v>-4154.01</v>
      </c>
      <c r="O3032" s="101" t="n">
        <v>5707.62</v>
      </c>
      <c r="P3032" s="101" t="n">
        <v>-5089.58</v>
      </c>
      <c r="Q3032" s="101" t="n">
        <v>-7707.79</v>
      </c>
      <c r="R3032" s="101"/>
      <c r="S3032" s="101"/>
      <c r="T3032" s="101"/>
      <c r="U3032" s="101"/>
      <c r="V3032" s="101"/>
      <c r="W3032" s="101"/>
      <c r="X3032" s="101"/>
      <c r="Y3032" s="101"/>
      <c r="Z3032" s="101"/>
      <c r="AA3032" s="101"/>
    </row>
    <row r="3033" customFormat="false" ht="15.75" hidden="false" customHeight="true" outlineLevel="0" collapsed="false">
      <c r="A3033" s="101"/>
      <c r="B3033" s="101" t="n">
        <v>48</v>
      </c>
      <c r="C3033" s="101" t="n">
        <v>144</v>
      </c>
      <c r="D3033" s="101" t="n">
        <v>96</v>
      </c>
      <c r="E3033" s="101" t="n">
        <v>240</v>
      </c>
      <c r="F3033" s="101" t="s">
        <v>317</v>
      </c>
      <c r="G3033" s="101" t="str">
        <f aca="false">E3033&amp;""&amp;F3033</f>
        <v>240Cm</v>
      </c>
      <c r="H3033" s="101" t="n">
        <v>51725.565</v>
      </c>
      <c r="I3033" s="101" t="n">
        <v>7494.2</v>
      </c>
      <c r="J3033" s="101" t="n">
        <v>4955.6</v>
      </c>
      <c r="K3033" s="101" t="n">
        <v>13862.09</v>
      </c>
      <c r="L3033" s="101" t="n">
        <v>9017.32</v>
      </c>
      <c r="M3033" s="101" t="n">
        <v>-3940.01</v>
      </c>
      <c r="N3033" s="101" t="n">
        <v>-6265.27</v>
      </c>
      <c r="O3033" s="101" t="n">
        <v>6397.8</v>
      </c>
      <c r="P3033" s="101" t="n">
        <v>-4153.48</v>
      </c>
      <c r="Q3033" s="101" t="n">
        <v>-10597.01</v>
      </c>
      <c r="R3033" s="101"/>
      <c r="S3033" s="101"/>
      <c r="T3033" s="101"/>
      <c r="U3033" s="101"/>
      <c r="V3033" s="101"/>
      <c r="W3033" s="101"/>
      <c r="X3033" s="101"/>
      <c r="Y3033" s="101"/>
      <c r="Z3033" s="101"/>
      <c r="AA3033" s="101"/>
    </row>
    <row r="3034" customFormat="false" ht="15.75" hidden="false" customHeight="true" outlineLevel="0" collapsed="false">
      <c r="A3034" s="101"/>
      <c r="B3034" s="101" t="n">
        <v>46</v>
      </c>
      <c r="C3034" s="101" t="n">
        <v>143</v>
      </c>
      <c r="D3034" s="101" t="n">
        <v>97</v>
      </c>
      <c r="E3034" s="101" t="n">
        <v>240</v>
      </c>
      <c r="F3034" s="101" t="s">
        <v>318</v>
      </c>
      <c r="G3034" s="101" t="str">
        <f aca="false">E3034&amp;""&amp;F3034</f>
        <v>240Bk</v>
      </c>
      <c r="H3034" s="101" t="n">
        <v>55666.01</v>
      </c>
      <c r="I3034" s="101" t="n">
        <v>6657.01</v>
      </c>
      <c r="J3034" s="101" t="n">
        <v>2772.01</v>
      </c>
      <c r="K3034" s="101" t="n">
        <v>14693.01</v>
      </c>
      <c r="L3034" s="101" t="n">
        <v>7336.01</v>
      </c>
      <c r="M3034" s="101" t="n">
        <v>-2325.01</v>
      </c>
      <c r="N3034" s="101" t="n">
        <v>-8533.01</v>
      </c>
      <c r="O3034" s="101" t="n">
        <v>7199.01</v>
      </c>
      <c r="P3034" s="101" t="n">
        <v>-1016.01</v>
      </c>
      <c r="Q3034" s="101" t="n">
        <v>-10651.01</v>
      </c>
      <c r="R3034" s="101"/>
      <c r="S3034" s="101"/>
      <c r="T3034" s="101"/>
      <c r="U3034" s="101"/>
      <c r="V3034" s="101"/>
      <c r="W3034" s="101"/>
      <c r="X3034" s="101"/>
      <c r="Y3034" s="101"/>
      <c r="Z3034" s="101"/>
      <c r="AA3034" s="101"/>
    </row>
    <row r="3035" customFormat="false" ht="15.75" hidden="false" customHeight="true" outlineLevel="0" collapsed="false">
      <c r="A3035" s="101"/>
      <c r="B3035" s="101" t="n">
        <v>44</v>
      </c>
      <c r="C3035" s="101" t="n">
        <v>142</v>
      </c>
      <c r="D3035" s="101" t="n">
        <v>98</v>
      </c>
      <c r="E3035" s="101" t="n">
        <v>240</v>
      </c>
      <c r="F3035" s="101" t="s">
        <v>319</v>
      </c>
      <c r="G3035" s="101" t="str">
        <f aca="false">E3035&amp;""&amp;F3035</f>
        <v>240Cf</v>
      </c>
      <c r="H3035" s="101" t="n">
        <v>57990.838</v>
      </c>
      <c r="I3035" s="101" t="n">
        <v>8326.01</v>
      </c>
      <c r="J3035" s="101" t="n">
        <v>3549.01</v>
      </c>
      <c r="K3035" s="101" t="n">
        <v>15429.01</v>
      </c>
      <c r="L3035" s="101" t="n">
        <v>6032.13</v>
      </c>
      <c r="M3035" s="101" t="n">
        <v>-6208.01</v>
      </c>
      <c r="N3035" s="101"/>
      <c r="O3035" s="101" t="n">
        <v>7710.9</v>
      </c>
      <c r="P3035" s="101" t="n">
        <v>-446.58</v>
      </c>
      <c r="Q3035" s="101" t="n">
        <v>-13636.01</v>
      </c>
      <c r="R3035" s="101"/>
      <c r="S3035" s="101"/>
      <c r="T3035" s="101"/>
      <c r="U3035" s="101"/>
      <c r="V3035" s="101"/>
      <c r="W3035" s="101"/>
      <c r="X3035" s="101"/>
      <c r="Y3035" s="101"/>
      <c r="Z3035" s="101"/>
      <c r="AA3035" s="101"/>
    </row>
    <row r="3036" customFormat="false" ht="15.75" hidden="false" customHeight="true" outlineLevel="0" collapsed="false">
      <c r="A3036" s="101"/>
      <c r="B3036" s="101" t="n">
        <v>42</v>
      </c>
      <c r="C3036" s="101" t="n">
        <v>141</v>
      </c>
      <c r="D3036" s="101" t="n">
        <v>99</v>
      </c>
      <c r="E3036" s="101" t="n">
        <v>240</v>
      </c>
      <c r="F3036" s="101" t="s">
        <v>320</v>
      </c>
      <c r="G3036" s="101" t="str">
        <f aca="false">E3036&amp;""&amp;F3036</f>
        <v>240Es</v>
      </c>
      <c r="H3036" s="101" t="n">
        <v>64199.01</v>
      </c>
      <c r="I3036" s="101" t="n">
        <v>7429.01</v>
      </c>
      <c r="J3036" s="101" t="n">
        <v>1336.01</v>
      </c>
      <c r="K3036" s="101"/>
      <c r="L3036" s="101" t="n">
        <v>4596.01</v>
      </c>
      <c r="M3036" s="101"/>
      <c r="N3036" s="101"/>
      <c r="O3036" s="101" t="n">
        <v>8231.01</v>
      </c>
      <c r="P3036" s="101" t="n">
        <v>2658.01</v>
      </c>
      <c r="Q3036" s="101"/>
      <c r="R3036" s="101"/>
      <c r="S3036" s="101"/>
      <c r="T3036" s="101"/>
      <c r="U3036" s="101"/>
      <c r="V3036" s="101"/>
      <c r="W3036" s="101"/>
      <c r="X3036" s="101"/>
      <c r="Y3036" s="101"/>
      <c r="Z3036" s="101"/>
      <c r="AA3036" s="101"/>
    </row>
    <row r="3037" customFormat="false" ht="15.75" hidden="false" customHeight="true" outlineLevel="0" collapsed="false">
      <c r="A3037" s="101"/>
      <c r="B3037" s="101" t="n">
        <v>59</v>
      </c>
      <c r="C3037" s="101" t="n">
        <v>150</v>
      </c>
      <c r="D3037" s="101" t="n">
        <v>91</v>
      </c>
      <c r="E3037" s="101" t="n">
        <v>241</v>
      </c>
      <c r="F3037" s="101" t="s">
        <v>312</v>
      </c>
      <c r="G3037" s="101" t="str">
        <f aca="false">E3037&amp;""&amp;F3037</f>
        <v>241Pa</v>
      </c>
      <c r="H3037" s="101" t="n">
        <v>59690.01</v>
      </c>
      <c r="I3037" s="101" t="n">
        <v>5184.01</v>
      </c>
      <c r="J3037" s="101"/>
      <c r="K3037" s="101" t="n">
        <v>9790.01</v>
      </c>
      <c r="L3037" s="101"/>
      <c r="M3037" s="101" t="n">
        <v>3493.01</v>
      </c>
      <c r="N3037" s="101" t="n">
        <v>5428.01</v>
      </c>
      <c r="O3037" s="101" t="n">
        <v>2987.01</v>
      </c>
      <c r="P3037" s="101"/>
      <c r="Q3037" s="101" t="n">
        <v>-1098.01</v>
      </c>
      <c r="R3037" s="101"/>
      <c r="S3037" s="101"/>
      <c r="T3037" s="101"/>
      <c r="U3037" s="101"/>
      <c r="V3037" s="101"/>
      <c r="W3037" s="101"/>
      <c r="X3037" s="101"/>
      <c r="Y3037" s="101"/>
      <c r="Z3037" s="101"/>
      <c r="AA3037" s="101"/>
    </row>
    <row r="3038" customFormat="false" ht="15.75" hidden="false" customHeight="true" outlineLevel="0" collapsed="false">
      <c r="A3038" s="101"/>
      <c r="B3038" s="101" t="n">
        <v>57</v>
      </c>
      <c r="C3038" s="101" t="n">
        <v>149</v>
      </c>
      <c r="D3038" s="101" t="n">
        <v>92</v>
      </c>
      <c r="E3038" s="101" t="n">
        <v>241</v>
      </c>
      <c r="F3038" s="101" t="s">
        <v>313</v>
      </c>
      <c r="G3038" s="101" t="str">
        <f aca="false">E3038&amp;""&amp;F3038</f>
        <v>241U</v>
      </c>
      <c r="H3038" s="101" t="n">
        <v>56197.01</v>
      </c>
      <c r="I3038" s="101" t="n">
        <v>4591.01</v>
      </c>
      <c r="J3038" s="101" t="n">
        <v>7894.01</v>
      </c>
      <c r="K3038" s="101" t="n">
        <v>10520.01</v>
      </c>
      <c r="L3038" s="101" t="n">
        <v>14988.01</v>
      </c>
      <c r="M3038" s="101" t="n">
        <v>1935.01</v>
      </c>
      <c r="N3038" s="101" t="n">
        <v>3240.01</v>
      </c>
      <c r="O3038" s="101" t="n">
        <v>3817.01</v>
      </c>
      <c r="P3038" s="101"/>
      <c r="Q3038" s="101" t="n">
        <v>-4192.01</v>
      </c>
      <c r="R3038" s="101"/>
      <c r="S3038" s="101"/>
      <c r="T3038" s="101"/>
      <c r="U3038" s="101"/>
      <c r="V3038" s="101"/>
      <c r="W3038" s="101"/>
      <c r="X3038" s="101"/>
      <c r="Y3038" s="101"/>
      <c r="Z3038" s="101"/>
      <c r="AA3038" s="101"/>
    </row>
    <row r="3039" customFormat="false" ht="15.75" hidden="false" customHeight="true" outlineLevel="0" collapsed="false">
      <c r="A3039" s="101"/>
      <c r="B3039" s="101" t="n">
        <v>55</v>
      </c>
      <c r="C3039" s="101" t="n">
        <v>148</v>
      </c>
      <c r="D3039" s="101" t="n">
        <v>93</v>
      </c>
      <c r="E3039" s="101" t="n">
        <v>241</v>
      </c>
      <c r="F3039" s="101" t="s">
        <v>314</v>
      </c>
      <c r="G3039" s="101" t="str">
        <f aca="false">E3039&amp;""&amp;F3039</f>
        <v>241Np</v>
      </c>
      <c r="H3039" s="101" t="n">
        <v>54261.981</v>
      </c>
      <c r="I3039" s="101" t="n">
        <v>6127.09</v>
      </c>
      <c r="J3039" s="101" t="n">
        <v>5743.36</v>
      </c>
      <c r="K3039" s="101" t="n">
        <v>11193.24</v>
      </c>
      <c r="L3039" s="101" t="n">
        <v>13653.01</v>
      </c>
      <c r="M3039" s="101" t="n">
        <v>1305</v>
      </c>
      <c r="N3039" s="101" t="n">
        <v>1325.78</v>
      </c>
      <c r="O3039" s="101" t="n">
        <v>4309.45</v>
      </c>
      <c r="P3039" s="101" t="n">
        <v>-9829.01</v>
      </c>
      <c r="Q3039" s="101" t="n">
        <v>-3936.52</v>
      </c>
      <c r="R3039" s="101"/>
      <c r="S3039" s="101"/>
      <c r="T3039" s="101"/>
      <c r="U3039" s="101"/>
      <c r="V3039" s="101"/>
      <c r="W3039" s="101"/>
      <c r="X3039" s="101"/>
      <c r="Y3039" s="101"/>
      <c r="Z3039" s="101"/>
      <c r="AA3039" s="101"/>
    </row>
    <row r="3040" customFormat="false" ht="15.75" hidden="false" customHeight="true" outlineLevel="0" collapsed="false">
      <c r="A3040" s="101"/>
      <c r="B3040" s="101" t="n">
        <v>53</v>
      </c>
      <c r="C3040" s="101" t="n">
        <v>147</v>
      </c>
      <c r="D3040" s="101" t="n">
        <v>94</v>
      </c>
      <c r="E3040" s="101" t="n">
        <v>241</v>
      </c>
      <c r="F3040" s="101" t="s">
        <v>315</v>
      </c>
      <c r="G3040" s="101" t="str">
        <f aca="false">E3040&amp;""&amp;F3040</f>
        <v>241Pu</v>
      </c>
      <c r="H3040" s="101" t="n">
        <v>52956.981</v>
      </c>
      <c r="I3040" s="101" t="n">
        <v>5241.52</v>
      </c>
      <c r="J3040" s="101" t="n">
        <v>6649.75</v>
      </c>
      <c r="K3040" s="101" t="n">
        <v>11775.73</v>
      </c>
      <c r="L3040" s="101" t="n">
        <v>12195.01</v>
      </c>
      <c r="M3040" s="101" t="n">
        <v>20.783</v>
      </c>
      <c r="N3040" s="101" t="n">
        <v>-746.6</v>
      </c>
      <c r="O3040" s="101" t="n">
        <v>5140.01</v>
      </c>
      <c r="P3040" s="101" t="n">
        <v>-7048.36</v>
      </c>
      <c r="Q3040" s="101" t="n">
        <v>-6626.31</v>
      </c>
      <c r="R3040" s="101"/>
      <c r="S3040" s="101"/>
      <c r="T3040" s="101"/>
      <c r="U3040" s="101"/>
      <c r="V3040" s="101"/>
      <c r="W3040" s="101"/>
      <c r="X3040" s="101"/>
      <c r="Y3040" s="101"/>
      <c r="Z3040" s="101"/>
      <c r="AA3040" s="101"/>
    </row>
    <row r="3041" customFormat="false" ht="15.75" hidden="false" customHeight="true" outlineLevel="0" collapsed="false">
      <c r="A3041" s="101"/>
      <c r="B3041" s="101" t="n">
        <v>51</v>
      </c>
      <c r="C3041" s="101" t="n">
        <v>146</v>
      </c>
      <c r="D3041" s="101" t="n">
        <v>95</v>
      </c>
      <c r="E3041" s="101" t="n">
        <v>241</v>
      </c>
      <c r="F3041" s="101" t="s">
        <v>316</v>
      </c>
      <c r="G3041" s="101" t="str">
        <f aca="false">E3041&amp;""&amp;F3041</f>
        <v>241Am</v>
      </c>
      <c r="H3041" s="101" t="n">
        <v>52936.198</v>
      </c>
      <c r="I3041" s="101" t="n">
        <v>6647.09</v>
      </c>
      <c r="J3041" s="101" t="n">
        <v>4479.96</v>
      </c>
      <c r="K3041" s="101" t="n">
        <v>12598.63</v>
      </c>
      <c r="L3041" s="101" t="n">
        <v>10954.33</v>
      </c>
      <c r="M3041" s="101" t="n">
        <v>-767.384</v>
      </c>
      <c r="N3041" s="101" t="n">
        <v>-3097.01</v>
      </c>
      <c r="O3041" s="101" t="n">
        <v>5637.82</v>
      </c>
      <c r="P3041" s="101" t="n">
        <v>-6670.53</v>
      </c>
      <c r="Q3041" s="101" t="n">
        <v>-6860.68</v>
      </c>
      <c r="R3041" s="101"/>
      <c r="S3041" s="101"/>
      <c r="T3041" s="101"/>
      <c r="U3041" s="101"/>
      <c r="V3041" s="101"/>
      <c r="W3041" s="101"/>
      <c r="X3041" s="101"/>
      <c r="Y3041" s="101"/>
      <c r="Z3041" s="101"/>
      <c r="AA3041" s="101"/>
    </row>
    <row r="3042" customFormat="false" ht="15.75" hidden="false" customHeight="true" outlineLevel="0" collapsed="false">
      <c r="A3042" s="101"/>
      <c r="B3042" s="101" t="n">
        <v>49</v>
      </c>
      <c r="C3042" s="101" t="n">
        <v>145</v>
      </c>
      <c r="D3042" s="101" t="n">
        <v>96</v>
      </c>
      <c r="E3042" s="101" t="n">
        <v>241</v>
      </c>
      <c r="F3042" s="101" t="s">
        <v>317</v>
      </c>
      <c r="G3042" s="101" t="str">
        <f aca="false">E3042&amp;""&amp;F3042</f>
        <v>241Cm</v>
      </c>
      <c r="H3042" s="101" t="n">
        <v>53703.583</v>
      </c>
      <c r="I3042" s="101" t="n">
        <v>6093.3</v>
      </c>
      <c r="J3042" s="101" t="n">
        <v>5097.36</v>
      </c>
      <c r="K3042" s="101" t="n">
        <v>13587.5</v>
      </c>
      <c r="L3042" s="101" t="n">
        <v>9464.43</v>
      </c>
      <c r="M3042" s="101" t="n">
        <v>-2330.01</v>
      </c>
      <c r="N3042" s="101" t="n">
        <v>-5623.01</v>
      </c>
      <c r="O3042" s="101" t="n">
        <v>6185.2</v>
      </c>
      <c r="P3042" s="101" t="n">
        <v>-3712.57</v>
      </c>
      <c r="Q3042" s="101" t="n">
        <v>-10033.01</v>
      </c>
      <c r="R3042" s="101"/>
      <c r="S3042" s="101"/>
      <c r="T3042" s="101"/>
      <c r="U3042" s="101"/>
      <c r="V3042" s="101"/>
      <c r="W3042" s="101"/>
      <c r="X3042" s="101"/>
      <c r="Y3042" s="101"/>
      <c r="Z3042" s="101"/>
      <c r="AA3042" s="101"/>
    </row>
    <row r="3043" customFormat="false" ht="15.75" hidden="false" customHeight="true" outlineLevel="0" collapsed="false">
      <c r="A3043" s="101"/>
      <c r="B3043" s="101" t="n">
        <v>47</v>
      </c>
      <c r="C3043" s="101" t="n">
        <v>144</v>
      </c>
      <c r="D3043" s="101" t="n">
        <v>97</v>
      </c>
      <c r="E3043" s="101" t="n">
        <v>241</v>
      </c>
      <c r="F3043" s="101" t="s">
        <v>318</v>
      </c>
      <c r="G3043" s="101" t="str">
        <f aca="false">E3043&amp;""&amp;F3043</f>
        <v>241Bk</v>
      </c>
      <c r="H3043" s="101" t="n">
        <v>56034.01</v>
      </c>
      <c r="I3043" s="101" t="n">
        <v>7703.01</v>
      </c>
      <c r="J3043" s="101" t="n">
        <v>2981.01</v>
      </c>
      <c r="K3043" s="101" t="n">
        <v>14360.01</v>
      </c>
      <c r="L3043" s="101" t="n">
        <v>7937.01</v>
      </c>
      <c r="M3043" s="101" t="n">
        <v>-3293.01</v>
      </c>
      <c r="N3043" s="101" t="n">
        <v>-7830.01</v>
      </c>
      <c r="O3043" s="101" t="n">
        <v>7038.01</v>
      </c>
      <c r="P3043" s="101" t="n">
        <v>-2767.01</v>
      </c>
      <c r="Q3043" s="101" t="n">
        <v>-10029.01</v>
      </c>
      <c r="R3043" s="101"/>
      <c r="S3043" s="101"/>
      <c r="T3043" s="101"/>
      <c r="U3043" s="101"/>
      <c r="V3043" s="101"/>
      <c r="W3043" s="101"/>
      <c r="X3043" s="101"/>
      <c r="Y3043" s="101"/>
      <c r="Z3043" s="101"/>
      <c r="AA3043" s="101"/>
    </row>
    <row r="3044" customFormat="false" ht="15.75" hidden="false" customHeight="true" outlineLevel="0" collapsed="false">
      <c r="A3044" s="101"/>
      <c r="B3044" s="101" t="n">
        <v>45</v>
      </c>
      <c r="C3044" s="101" t="n">
        <v>143</v>
      </c>
      <c r="D3044" s="101" t="n">
        <v>98</v>
      </c>
      <c r="E3044" s="101" t="n">
        <v>241</v>
      </c>
      <c r="F3044" s="101" t="s">
        <v>319</v>
      </c>
      <c r="G3044" s="101" t="str">
        <f aca="false">E3044&amp;""&amp;F3044</f>
        <v>241Cf</v>
      </c>
      <c r="H3044" s="101" t="n">
        <v>59327.01</v>
      </c>
      <c r="I3044" s="101" t="n">
        <v>6735.01</v>
      </c>
      <c r="J3044" s="101" t="n">
        <v>3628.01</v>
      </c>
      <c r="K3044" s="101" t="n">
        <v>15061.01</v>
      </c>
      <c r="L3044" s="101" t="n">
        <v>6399.01</v>
      </c>
      <c r="M3044" s="101" t="n">
        <v>-4536.01</v>
      </c>
      <c r="N3044" s="101" t="n">
        <v>-9799.01</v>
      </c>
      <c r="O3044" s="101" t="n">
        <v>7655.01</v>
      </c>
      <c r="P3044" s="101" t="n">
        <v>312.01</v>
      </c>
      <c r="Q3044" s="101" t="n">
        <v>-12943.01</v>
      </c>
      <c r="R3044" s="101"/>
      <c r="S3044" s="101"/>
      <c r="T3044" s="101"/>
      <c r="U3044" s="101"/>
      <c r="V3044" s="101"/>
      <c r="W3044" s="101"/>
      <c r="X3044" s="101"/>
      <c r="Y3044" s="101"/>
      <c r="Z3044" s="101"/>
      <c r="AA3044" s="101"/>
    </row>
    <row r="3045" customFormat="false" ht="15.75" hidden="false" customHeight="true" outlineLevel="0" collapsed="false">
      <c r="A3045" s="101"/>
      <c r="B3045" s="101" t="n">
        <v>43</v>
      </c>
      <c r="C3045" s="101" t="n">
        <v>142</v>
      </c>
      <c r="D3045" s="101" t="n">
        <v>99</v>
      </c>
      <c r="E3045" s="101" t="n">
        <v>241</v>
      </c>
      <c r="F3045" s="101" t="s">
        <v>320</v>
      </c>
      <c r="G3045" s="101" t="str">
        <f aca="false">E3045&amp;""&amp;F3045</f>
        <v>241Es</v>
      </c>
      <c r="H3045" s="101" t="n">
        <v>63863.01</v>
      </c>
      <c r="I3045" s="101" t="n">
        <v>8407.01</v>
      </c>
      <c r="J3045" s="101" t="n">
        <v>1417.01</v>
      </c>
      <c r="K3045" s="101" t="n">
        <v>15835.01</v>
      </c>
      <c r="L3045" s="101" t="n">
        <v>4966.01</v>
      </c>
      <c r="M3045" s="101" t="n">
        <v>-5263.01</v>
      </c>
      <c r="N3045" s="101"/>
      <c r="O3045" s="101" t="n">
        <v>8250.1</v>
      </c>
      <c r="P3045" s="101" t="n">
        <v>909.01</v>
      </c>
      <c r="Q3045" s="101"/>
      <c r="R3045" s="101"/>
      <c r="S3045" s="101"/>
      <c r="T3045" s="101"/>
      <c r="U3045" s="101"/>
      <c r="V3045" s="101"/>
      <c r="W3045" s="101"/>
      <c r="X3045" s="101"/>
      <c r="Y3045" s="101"/>
      <c r="Z3045" s="101"/>
      <c r="AA3045" s="101"/>
    </row>
    <row r="3046" customFormat="false" ht="15.75" hidden="false" customHeight="true" outlineLevel="0" collapsed="false">
      <c r="A3046" s="101"/>
      <c r="B3046" s="101" t="n">
        <v>41</v>
      </c>
      <c r="C3046" s="101" t="n">
        <v>141</v>
      </c>
      <c r="D3046" s="101" t="n">
        <v>100</v>
      </c>
      <c r="E3046" s="101" t="n">
        <v>241</v>
      </c>
      <c r="F3046" s="101" t="s">
        <v>321</v>
      </c>
      <c r="G3046" s="101" t="str">
        <f aca="false">E3046&amp;""&amp;F3046</f>
        <v>241Fm</v>
      </c>
      <c r="H3046" s="101" t="n">
        <v>69126.01</v>
      </c>
      <c r="I3046" s="101"/>
      <c r="J3046" s="101" t="n">
        <v>2361.01</v>
      </c>
      <c r="K3046" s="101"/>
      <c r="L3046" s="101" t="n">
        <v>3697.01</v>
      </c>
      <c r="M3046" s="101"/>
      <c r="N3046" s="101"/>
      <c r="O3046" s="101" t="n">
        <v>8764.01</v>
      </c>
      <c r="P3046" s="101" t="n">
        <v>3846.01</v>
      </c>
      <c r="Q3046" s="101"/>
      <c r="R3046" s="101"/>
      <c r="S3046" s="101"/>
      <c r="T3046" s="101"/>
      <c r="U3046" s="101"/>
      <c r="V3046" s="101"/>
      <c r="W3046" s="101"/>
      <c r="X3046" s="101"/>
      <c r="Y3046" s="101"/>
      <c r="Z3046" s="101"/>
      <c r="AA3046" s="101"/>
    </row>
    <row r="3047" customFormat="false" ht="15.75" hidden="false" customHeight="true" outlineLevel="0" collapsed="false">
      <c r="A3047" s="101"/>
      <c r="B3047" s="101" t="n">
        <v>58</v>
      </c>
      <c r="C3047" s="101" t="n">
        <v>150</v>
      </c>
      <c r="D3047" s="101" t="n">
        <v>92</v>
      </c>
      <c r="E3047" s="101" t="n">
        <v>242</v>
      </c>
      <c r="F3047" s="101" t="s">
        <v>313</v>
      </c>
      <c r="G3047" s="101" t="str">
        <f aca="false">E3047&amp;""&amp;F3047</f>
        <v>242U</v>
      </c>
      <c r="H3047" s="101" t="n">
        <v>58621.01</v>
      </c>
      <c r="I3047" s="101" t="n">
        <v>5647.01</v>
      </c>
      <c r="J3047" s="101" t="n">
        <v>8358.01</v>
      </c>
      <c r="K3047" s="101" t="n">
        <v>10238.01</v>
      </c>
      <c r="L3047" s="101"/>
      <c r="M3047" s="101" t="n">
        <v>1202.01</v>
      </c>
      <c r="N3047" s="101" t="n">
        <v>3902.01</v>
      </c>
      <c r="O3047" s="101" t="n">
        <v>3570.01</v>
      </c>
      <c r="P3047" s="101"/>
      <c r="Q3047" s="101" t="n">
        <v>-3712.01</v>
      </c>
      <c r="R3047" s="101"/>
      <c r="S3047" s="101"/>
      <c r="T3047" s="101"/>
      <c r="U3047" s="101"/>
      <c r="V3047" s="101"/>
      <c r="W3047" s="101"/>
      <c r="X3047" s="101"/>
      <c r="Y3047" s="101"/>
      <c r="Z3047" s="101"/>
      <c r="AA3047" s="101"/>
    </row>
    <row r="3048" customFormat="false" ht="15.75" hidden="false" customHeight="true" outlineLevel="0" collapsed="false">
      <c r="A3048" s="101"/>
      <c r="B3048" s="101" t="n">
        <v>56</v>
      </c>
      <c r="C3048" s="101" t="n">
        <v>149</v>
      </c>
      <c r="D3048" s="101" t="n">
        <v>93</v>
      </c>
      <c r="E3048" s="101" t="n">
        <v>242</v>
      </c>
      <c r="F3048" s="101" t="s">
        <v>314</v>
      </c>
      <c r="G3048" s="101" t="str">
        <f aca="false">E3048&amp;""&amp;F3048</f>
        <v>242Np</v>
      </c>
      <c r="H3048" s="101" t="n">
        <v>57418.575</v>
      </c>
      <c r="I3048" s="101" t="n">
        <v>4914.72</v>
      </c>
      <c r="J3048" s="101" t="n">
        <v>6067.01</v>
      </c>
      <c r="K3048" s="101" t="n">
        <v>11041.82</v>
      </c>
      <c r="L3048" s="101" t="n">
        <v>13962.01</v>
      </c>
      <c r="M3048" s="101" t="n">
        <v>2700</v>
      </c>
      <c r="N3048" s="101" t="n">
        <v>1948.7</v>
      </c>
      <c r="O3048" s="101" t="n">
        <v>4099.62</v>
      </c>
      <c r="P3048" s="101" t="n">
        <v>-9561.01</v>
      </c>
      <c r="Q3048" s="101" t="n">
        <v>-3609.72</v>
      </c>
      <c r="R3048" s="101"/>
      <c r="S3048" s="101"/>
      <c r="T3048" s="101"/>
      <c r="U3048" s="101"/>
      <c r="V3048" s="101"/>
      <c r="W3048" s="101"/>
      <c r="X3048" s="101"/>
      <c r="Y3048" s="101"/>
      <c r="Z3048" s="101"/>
      <c r="AA3048" s="101"/>
    </row>
    <row r="3049" customFormat="false" ht="15.75" hidden="false" customHeight="true" outlineLevel="0" collapsed="false">
      <c r="A3049" s="101"/>
      <c r="B3049" s="101" t="n">
        <v>54</v>
      </c>
      <c r="C3049" s="101" t="n">
        <v>148</v>
      </c>
      <c r="D3049" s="101" t="n">
        <v>94</v>
      </c>
      <c r="E3049" s="101" t="n">
        <v>242</v>
      </c>
      <c r="F3049" s="101" t="s">
        <v>315</v>
      </c>
      <c r="G3049" s="101" t="str">
        <f aca="false">E3049&amp;""&amp;F3049</f>
        <v>242Pu</v>
      </c>
      <c r="H3049" s="101" t="n">
        <v>54718.575</v>
      </c>
      <c r="I3049" s="101" t="n">
        <v>6309.72</v>
      </c>
      <c r="J3049" s="101" t="n">
        <v>6832.38</v>
      </c>
      <c r="K3049" s="101" t="n">
        <v>11551.24</v>
      </c>
      <c r="L3049" s="101" t="n">
        <v>12575.74</v>
      </c>
      <c r="M3049" s="101" t="n">
        <v>-751.301</v>
      </c>
      <c r="N3049" s="101" t="n">
        <v>-86.84</v>
      </c>
      <c r="O3049" s="101" t="n">
        <v>4984.55</v>
      </c>
      <c r="P3049" s="101" t="n">
        <v>-8767.01</v>
      </c>
      <c r="Q3049" s="101" t="n">
        <v>-6288.94</v>
      </c>
      <c r="R3049" s="101"/>
      <c r="S3049" s="101"/>
      <c r="T3049" s="101"/>
      <c r="U3049" s="101"/>
      <c r="V3049" s="101"/>
      <c r="W3049" s="101"/>
      <c r="X3049" s="101"/>
      <c r="Y3049" s="101"/>
      <c r="Z3049" s="101"/>
      <c r="AA3049" s="101"/>
    </row>
    <row r="3050" customFormat="false" ht="15.75" hidden="false" customHeight="true" outlineLevel="0" collapsed="false">
      <c r="A3050" s="101"/>
      <c r="B3050" s="101" t="n">
        <v>52</v>
      </c>
      <c r="C3050" s="101" t="n">
        <v>147</v>
      </c>
      <c r="D3050" s="101" t="n">
        <v>95</v>
      </c>
      <c r="E3050" s="101" t="n">
        <v>242</v>
      </c>
      <c r="F3050" s="101" t="s">
        <v>316</v>
      </c>
      <c r="G3050" s="101" t="str">
        <f aca="false">E3050&amp;""&amp;F3050</f>
        <v>242Am</v>
      </c>
      <c r="H3050" s="101" t="n">
        <v>55469.876</v>
      </c>
      <c r="I3050" s="101" t="n">
        <v>5537.64</v>
      </c>
      <c r="J3050" s="101" t="n">
        <v>4776.08</v>
      </c>
      <c r="K3050" s="101" t="n">
        <v>12184.73</v>
      </c>
      <c r="L3050" s="101" t="n">
        <v>11425.82</v>
      </c>
      <c r="M3050" s="101" t="n">
        <v>664.458</v>
      </c>
      <c r="N3050" s="101" t="n">
        <v>-2266.01</v>
      </c>
      <c r="O3050" s="101" t="n">
        <v>5588.5</v>
      </c>
      <c r="P3050" s="101" t="n">
        <v>-6081.08</v>
      </c>
      <c r="Q3050" s="101" t="n">
        <v>-6305.02</v>
      </c>
      <c r="R3050" s="101"/>
      <c r="S3050" s="101"/>
      <c r="T3050" s="101"/>
      <c r="U3050" s="101"/>
      <c r="V3050" s="101"/>
      <c r="W3050" s="101"/>
      <c r="X3050" s="101"/>
      <c r="Y3050" s="101"/>
      <c r="Z3050" s="101"/>
      <c r="AA3050" s="101"/>
    </row>
    <row r="3051" customFormat="false" ht="15.75" hidden="false" customHeight="true" outlineLevel="0" collapsed="false">
      <c r="A3051" s="101"/>
      <c r="B3051" s="101" t="n">
        <v>50</v>
      </c>
      <c r="C3051" s="101" t="n">
        <v>146</v>
      </c>
      <c r="D3051" s="101" t="n">
        <v>96</v>
      </c>
      <c r="E3051" s="101" t="n">
        <v>242</v>
      </c>
      <c r="F3051" s="101" t="s">
        <v>317</v>
      </c>
      <c r="G3051" s="101" t="str">
        <f aca="false">E3051&amp;""&amp;F3051</f>
        <v>242Cm</v>
      </c>
      <c r="H3051" s="101" t="n">
        <v>54805.418</v>
      </c>
      <c r="I3051" s="101" t="n">
        <v>6969.48</v>
      </c>
      <c r="J3051" s="101" t="n">
        <v>5419.75</v>
      </c>
      <c r="K3051" s="101" t="n">
        <v>13062.78</v>
      </c>
      <c r="L3051" s="101" t="n">
        <v>9899.71</v>
      </c>
      <c r="M3051" s="101" t="n">
        <v>-2930.01</v>
      </c>
      <c r="N3051" s="101" t="n">
        <v>-4581.31</v>
      </c>
      <c r="O3051" s="101" t="n">
        <v>6215.56</v>
      </c>
      <c r="P3051" s="101" t="n">
        <v>-5440.53</v>
      </c>
      <c r="Q3051" s="101" t="n">
        <v>-9299.01</v>
      </c>
      <c r="R3051" s="101"/>
      <c r="S3051" s="101"/>
      <c r="T3051" s="101"/>
      <c r="U3051" s="101"/>
      <c r="V3051" s="101"/>
      <c r="W3051" s="101"/>
      <c r="X3051" s="101"/>
      <c r="Y3051" s="101"/>
      <c r="Z3051" s="101"/>
      <c r="AA3051" s="101"/>
    </row>
    <row r="3052" customFormat="false" ht="15.75" hidden="false" customHeight="true" outlineLevel="0" collapsed="false">
      <c r="A3052" s="101"/>
      <c r="B3052" s="101" t="n">
        <v>48</v>
      </c>
      <c r="C3052" s="101" t="n">
        <v>145</v>
      </c>
      <c r="D3052" s="101" t="n">
        <v>97</v>
      </c>
      <c r="E3052" s="101" t="n">
        <v>242</v>
      </c>
      <c r="F3052" s="101" t="s">
        <v>318</v>
      </c>
      <c r="G3052" s="101" t="str">
        <f aca="false">E3052&amp;""&amp;F3052</f>
        <v>242Bk</v>
      </c>
      <c r="H3052" s="101" t="n">
        <v>57735.01</v>
      </c>
      <c r="I3052" s="101" t="n">
        <v>6369.01</v>
      </c>
      <c r="J3052" s="101" t="n">
        <v>3257.01</v>
      </c>
      <c r="K3052" s="101" t="n">
        <v>14073.01</v>
      </c>
      <c r="L3052" s="101" t="n">
        <v>8354.01</v>
      </c>
      <c r="M3052" s="101" t="n">
        <v>-1651.01</v>
      </c>
      <c r="N3052" s="101" t="n">
        <v>-7066.01</v>
      </c>
      <c r="O3052" s="101" t="n">
        <v>6887.01</v>
      </c>
      <c r="P3052" s="101" t="n">
        <v>-2490.01</v>
      </c>
      <c r="Q3052" s="101" t="n">
        <v>-9663.01</v>
      </c>
      <c r="R3052" s="101"/>
      <c r="S3052" s="101"/>
      <c r="T3052" s="101"/>
      <c r="U3052" s="101"/>
      <c r="V3052" s="101"/>
      <c r="W3052" s="101"/>
      <c r="X3052" s="101"/>
      <c r="Y3052" s="101"/>
      <c r="Z3052" s="101"/>
      <c r="AA3052" s="101"/>
    </row>
    <row r="3053" customFormat="false" ht="15.75" hidden="false" customHeight="true" outlineLevel="0" collapsed="false">
      <c r="A3053" s="101"/>
      <c r="B3053" s="101" t="n">
        <v>46</v>
      </c>
      <c r="C3053" s="101" t="n">
        <v>144</v>
      </c>
      <c r="D3053" s="101" t="n">
        <v>98</v>
      </c>
      <c r="E3053" s="101" t="n">
        <v>242</v>
      </c>
      <c r="F3053" s="101" t="s">
        <v>319</v>
      </c>
      <c r="G3053" s="101" t="str">
        <f aca="false">E3053&amp;""&amp;F3053</f>
        <v>242Cf</v>
      </c>
      <c r="H3053" s="101" t="n">
        <v>59386.724</v>
      </c>
      <c r="I3053" s="101" t="n">
        <v>8012.01</v>
      </c>
      <c r="J3053" s="101" t="n">
        <v>3936.01</v>
      </c>
      <c r="K3053" s="101" t="n">
        <v>14746.75</v>
      </c>
      <c r="L3053" s="101" t="n">
        <v>6916.78</v>
      </c>
      <c r="M3053" s="101" t="n">
        <v>-5415.01</v>
      </c>
      <c r="N3053" s="101" t="n">
        <v>-9013.01</v>
      </c>
      <c r="O3053" s="101" t="n">
        <v>7516.78</v>
      </c>
      <c r="P3053" s="101" t="n">
        <v>-1605.83</v>
      </c>
      <c r="Q3053" s="101" t="n">
        <v>-12548.01</v>
      </c>
      <c r="R3053" s="101"/>
      <c r="S3053" s="101"/>
      <c r="T3053" s="101"/>
      <c r="U3053" s="101"/>
      <c r="V3053" s="101"/>
      <c r="W3053" s="101"/>
      <c r="X3053" s="101"/>
      <c r="Y3053" s="101"/>
      <c r="Z3053" s="101"/>
      <c r="AA3053" s="101"/>
    </row>
    <row r="3054" customFormat="false" ht="15.75" hidden="false" customHeight="true" outlineLevel="0" collapsed="false">
      <c r="A3054" s="101"/>
      <c r="B3054" s="101" t="n">
        <v>44</v>
      </c>
      <c r="C3054" s="101" t="n">
        <v>143</v>
      </c>
      <c r="D3054" s="101" t="n">
        <v>99</v>
      </c>
      <c r="E3054" s="101" t="n">
        <v>242</v>
      </c>
      <c r="F3054" s="101" t="s">
        <v>320</v>
      </c>
      <c r="G3054" s="101" t="str">
        <f aca="false">E3054&amp;""&amp;F3054</f>
        <v>242Es</v>
      </c>
      <c r="H3054" s="101" t="n">
        <v>64801.01</v>
      </c>
      <c r="I3054" s="101" t="n">
        <v>7133.01</v>
      </c>
      <c r="J3054" s="101" t="n">
        <v>1815.01</v>
      </c>
      <c r="K3054" s="101" t="n">
        <v>15540.01</v>
      </c>
      <c r="L3054" s="101" t="n">
        <v>5442.01</v>
      </c>
      <c r="M3054" s="101" t="n">
        <v>-3598.01</v>
      </c>
      <c r="N3054" s="101"/>
      <c r="O3054" s="101" t="n">
        <v>8160.04</v>
      </c>
      <c r="P3054" s="101" t="n">
        <v>1479.01</v>
      </c>
      <c r="Q3054" s="101" t="n">
        <v>-12396.01</v>
      </c>
      <c r="R3054" s="101"/>
      <c r="S3054" s="101"/>
      <c r="T3054" s="101"/>
      <c r="U3054" s="101"/>
      <c r="V3054" s="101"/>
      <c r="W3054" s="101"/>
      <c r="X3054" s="101"/>
      <c r="Y3054" s="101"/>
      <c r="Z3054" s="101"/>
      <c r="AA3054" s="101"/>
    </row>
    <row r="3055" customFormat="false" ht="15.75" hidden="false" customHeight="true" outlineLevel="0" collapsed="false">
      <c r="A3055" s="101"/>
      <c r="B3055" s="101" t="n">
        <v>42</v>
      </c>
      <c r="C3055" s="101" t="n">
        <v>142</v>
      </c>
      <c r="D3055" s="101" t="n">
        <v>100</v>
      </c>
      <c r="E3055" s="101" t="n">
        <v>242</v>
      </c>
      <c r="F3055" s="101" t="s">
        <v>321</v>
      </c>
      <c r="G3055" s="101" t="str">
        <f aca="false">E3055&amp;""&amp;F3055</f>
        <v>242Fm</v>
      </c>
      <c r="H3055" s="101" t="n">
        <v>68400.01</v>
      </c>
      <c r="I3055" s="101" t="n">
        <v>8798.01</v>
      </c>
      <c r="J3055" s="101" t="n">
        <v>2753.01</v>
      </c>
      <c r="K3055" s="101"/>
      <c r="L3055" s="101" t="n">
        <v>4169.01</v>
      </c>
      <c r="M3055" s="101"/>
      <c r="N3055" s="101"/>
      <c r="O3055" s="101" t="n">
        <v>8697.01</v>
      </c>
      <c r="P3055" s="101" t="n">
        <v>1784.01</v>
      </c>
      <c r="Q3055" s="101"/>
      <c r="R3055" s="101"/>
      <c r="S3055" s="101"/>
      <c r="T3055" s="101"/>
      <c r="U3055" s="101"/>
      <c r="V3055" s="101"/>
      <c r="W3055" s="101"/>
      <c r="X3055" s="101"/>
      <c r="Y3055" s="101"/>
      <c r="Z3055" s="101"/>
      <c r="AA3055" s="101"/>
    </row>
    <row r="3056" customFormat="false" ht="15.75" hidden="false" customHeight="true" outlineLevel="0" collapsed="false">
      <c r="A3056" s="101"/>
      <c r="B3056" s="101" t="n">
        <v>59</v>
      </c>
      <c r="C3056" s="101" t="n">
        <v>151</v>
      </c>
      <c r="D3056" s="101" t="n">
        <v>92</v>
      </c>
      <c r="E3056" s="101" t="n">
        <v>243</v>
      </c>
      <c r="F3056" s="101" t="s">
        <v>313</v>
      </c>
      <c r="G3056" s="101" t="str">
        <f aca="false">E3056&amp;""&amp;F3056</f>
        <v>243U</v>
      </c>
      <c r="H3056" s="101" t="n">
        <v>62401.01</v>
      </c>
      <c r="I3056" s="101" t="n">
        <v>4292.01</v>
      </c>
      <c r="J3056" s="101"/>
      <c r="K3056" s="101" t="n">
        <v>9939.01</v>
      </c>
      <c r="L3056" s="101"/>
      <c r="M3056" s="101" t="n">
        <v>2524.01</v>
      </c>
      <c r="N3056" s="101" t="n">
        <v>4645.01</v>
      </c>
      <c r="O3056" s="101" t="n">
        <v>3369.01</v>
      </c>
      <c r="P3056" s="101"/>
      <c r="Q3056" s="101" t="n">
        <v>-3089.01</v>
      </c>
      <c r="R3056" s="101"/>
      <c r="S3056" s="101"/>
      <c r="T3056" s="101"/>
      <c r="U3056" s="101"/>
      <c r="V3056" s="101"/>
      <c r="W3056" s="101"/>
      <c r="X3056" s="101"/>
      <c r="Y3056" s="101"/>
      <c r="Z3056" s="101"/>
      <c r="AA3056" s="101"/>
    </row>
    <row r="3057" customFormat="false" ht="15.75" hidden="false" customHeight="true" outlineLevel="0" collapsed="false">
      <c r="A3057" s="101"/>
      <c r="B3057" s="101" t="n">
        <v>57</v>
      </c>
      <c r="C3057" s="101" t="n">
        <v>150</v>
      </c>
      <c r="D3057" s="101" t="n">
        <v>93</v>
      </c>
      <c r="E3057" s="101" t="n">
        <v>243</v>
      </c>
      <c r="F3057" s="101" t="s">
        <v>314</v>
      </c>
      <c r="G3057" s="101" t="str">
        <f aca="false">E3057&amp;""&amp;F3057</f>
        <v>243Np</v>
      </c>
      <c r="H3057" s="101" t="n">
        <v>59877.01</v>
      </c>
      <c r="I3057" s="101" t="n">
        <v>5613.01</v>
      </c>
      <c r="J3057" s="101" t="n">
        <v>6033.01</v>
      </c>
      <c r="K3057" s="101" t="n">
        <v>10528.01</v>
      </c>
      <c r="L3057" s="101" t="n">
        <v>14391.01</v>
      </c>
      <c r="M3057" s="101" t="n">
        <v>2121.01</v>
      </c>
      <c r="N3057" s="101" t="n">
        <v>2700.01</v>
      </c>
      <c r="O3057" s="101" t="n">
        <v>4114.01</v>
      </c>
      <c r="P3057" s="101"/>
      <c r="Q3057" s="101" t="n">
        <v>-2913.01</v>
      </c>
      <c r="R3057" s="101"/>
      <c r="S3057" s="101"/>
      <c r="T3057" s="101"/>
      <c r="U3057" s="101"/>
      <c r="V3057" s="101"/>
      <c r="W3057" s="101"/>
      <c r="X3057" s="101"/>
      <c r="Y3057" s="101"/>
      <c r="Z3057" s="101"/>
      <c r="AA3057" s="101"/>
    </row>
    <row r="3058" customFormat="false" ht="15.75" hidden="false" customHeight="true" outlineLevel="0" collapsed="false">
      <c r="A3058" s="101"/>
      <c r="B3058" s="101" t="n">
        <v>55</v>
      </c>
      <c r="C3058" s="101" t="n">
        <v>149</v>
      </c>
      <c r="D3058" s="101" t="n">
        <v>94</v>
      </c>
      <c r="E3058" s="101" t="n">
        <v>243</v>
      </c>
      <c r="F3058" s="101" t="s">
        <v>315</v>
      </c>
      <c r="G3058" s="101" t="str">
        <f aca="false">E3058&amp;""&amp;F3058</f>
        <v>243Pu</v>
      </c>
      <c r="H3058" s="101" t="n">
        <v>57755.978</v>
      </c>
      <c r="I3058" s="101" t="n">
        <v>5033.91</v>
      </c>
      <c r="J3058" s="101" t="n">
        <v>6951.57</v>
      </c>
      <c r="K3058" s="101" t="n">
        <v>11343.64</v>
      </c>
      <c r="L3058" s="101" t="n">
        <v>13019.01</v>
      </c>
      <c r="M3058" s="101" t="n">
        <v>579.663</v>
      </c>
      <c r="N3058" s="101" t="n">
        <v>572.19</v>
      </c>
      <c r="O3058" s="101" t="n">
        <v>4757.02</v>
      </c>
      <c r="P3058" s="101" t="n">
        <v>-8154.01</v>
      </c>
      <c r="Q3058" s="101" t="n">
        <v>-5785.21</v>
      </c>
      <c r="R3058" s="101"/>
      <c r="S3058" s="101"/>
      <c r="T3058" s="101"/>
      <c r="U3058" s="101"/>
      <c r="V3058" s="101"/>
      <c r="W3058" s="101"/>
      <c r="X3058" s="101"/>
      <c r="Y3058" s="101"/>
      <c r="Z3058" s="101"/>
      <c r="AA3058" s="101"/>
    </row>
    <row r="3059" customFormat="false" ht="15.75" hidden="false" customHeight="true" outlineLevel="0" collapsed="false">
      <c r="A3059" s="101"/>
      <c r="B3059" s="101" t="n">
        <v>53</v>
      </c>
      <c r="C3059" s="101" t="n">
        <v>148</v>
      </c>
      <c r="D3059" s="101" t="n">
        <v>95</v>
      </c>
      <c r="E3059" s="101" t="n">
        <v>243</v>
      </c>
      <c r="F3059" s="101" t="s">
        <v>316</v>
      </c>
      <c r="G3059" s="101" t="str">
        <f aca="false">E3059&amp;""&amp;F3059</f>
        <v>243Am</v>
      </c>
      <c r="H3059" s="101" t="n">
        <v>57176.315</v>
      </c>
      <c r="I3059" s="101" t="n">
        <v>6364.88</v>
      </c>
      <c r="J3059" s="101" t="n">
        <v>4831.23</v>
      </c>
      <c r="K3059" s="101" t="n">
        <v>11902.52</v>
      </c>
      <c r="L3059" s="101" t="n">
        <v>11663.61</v>
      </c>
      <c r="M3059" s="101" t="n">
        <v>-7.473</v>
      </c>
      <c r="N3059" s="101" t="n">
        <v>-1515.06</v>
      </c>
      <c r="O3059" s="101" t="n">
        <v>5438.81</v>
      </c>
      <c r="P3059" s="101" t="n">
        <v>-7531.23</v>
      </c>
      <c r="Q3059" s="101" t="n">
        <v>-5700.42</v>
      </c>
      <c r="R3059" s="101"/>
      <c r="S3059" s="101"/>
      <c r="T3059" s="101"/>
      <c r="U3059" s="101"/>
      <c r="V3059" s="101"/>
      <c r="W3059" s="101"/>
      <c r="X3059" s="101"/>
      <c r="Y3059" s="101"/>
      <c r="Z3059" s="101"/>
      <c r="AA3059" s="101"/>
    </row>
    <row r="3060" customFormat="false" ht="15.75" hidden="false" customHeight="true" outlineLevel="0" collapsed="false">
      <c r="A3060" s="101"/>
      <c r="B3060" s="101" t="n">
        <v>51</v>
      </c>
      <c r="C3060" s="101" t="n">
        <v>147</v>
      </c>
      <c r="D3060" s="101" t="n">
        <v>96</v>
      </c>
      <c r="E3060" s="101" t="n">
        <v>243</v>
      </c>
      <c r="F3060" s="101" t="s">
        <v>317</v>
      </c>
      <c r="G3060" s="101" t="str">
        <f aca="false">E3060&amp;""&amp;F3060</f>
        <v>243Cm</v>
      </c>
      <c r="H3060" s="101" t="n">
        <v>57183.788</v>
      </c>
      <c r="I3060" s="101" t="n">
        <v>5692.95</v>
      </c>
      <c r="J3060" s="101" t="n">
        <v>5575.06</v>
      </c>
      <c r="K3060" s="101" t="n">
        <v>12662.43</v>
      </c>
      <c r="L3060" s="101" t="n">
        <v>10351.13</v>
      </c>
      <c r="M3060" s="101" t="n">
        <v>-1507.591</v>
      </c>
      <c r="N3060" s="101" t="n">
        <v>-3808.01</v>
      </c>
      <c r="O3060" s="101" t="n">
        <v>6168.8</v>
      </c>
      <c r="P3060" s="101" t="n">
        <v>-4823.76</v>
      </c>
      <c r="Q3060" s="101" t="n">
        <v>-8623.01</v>
      </c>
      <c r="R3060" s="101"/>
      <c r="S3060" s="101"/>
      <c r="T3060" s="101"/>
      <c r="U3060" s="101"/>
      <c r="V3060" s="101"/>
      <c r="W3060" s="101"/>
      <c r="X3060" s="101"/>
      <c r="Y3060" s="101"/>
      <c r="Z3060" s="101"/>
      <c r="AA3060" s="101"/>
    </row>
    <row r="3061" customFormat="false" ht="15.75" hidden="false" customHeight="true" outlineLevel="0" collapsed="false">
      <c r="A3061" s="101"/>
      <c r="B3061" s="101" t="n">
        <v>49</v>
      </c>
      <c r="C3061" s="101" t="n">
        <v>146</v>
      </c>
      <c r="D3061" s="101" t="n">
        <v>97</v>
      </c>
      <c r="E3061" s="101" t="n">
        <v>243</v>
      </c>
      <c r="F3061" s="101" t="s">
        <v>318</v>
      </c>
      <c r="G3061" s="101" t="str">
        <f aca="false">E3061&amp;""&amp;F3061</f>
        <v>243Bk</v>
      </c>
      <c r="H3061" s="101" t="n">
        <v>58691.38</v>
      </c>
      <c r="I3061" s="101" t="n">
        <v>7115.01</v>
      </c>
      <c r="J3061" s="101" t="n">
        <v>3403.01</v>
      </c>
      <c r="K3061" s="101" t="n">
        <v>13485.01</v>
      </c>
      <c r="L3061" s="101" t="n">
        <v>8822.76</v>
      </c>
      <c r="M3061" s="101" t="n">
        <v>-2300.01</v>
      </c>
      <c r="N3061" s="101" t="n">
        <v>-6057.01</v>
      </c>
      <c r="O3061" s="101" t="n">
        <v>6874.27</v>
      </c>
      <c r="P3061" s="101" t="n">
        <v>-4067.47</v>
      </c>
      <c r="Q3061" s="101" t="n">
        <v>-8766.66</v>
      </c>
      <c r="R3061" s="101"/>
      <c r="S3061" s="101"/>
      <c r="T3061" s="101"/>
      <c r="U3061" s="101"/>
      <c r="V3061" s="101"/>
      <c r="W3061" s="101"/>
      <c r="X3061" s="101"/>
      <c r="Y3061" s="101"/>
      <c r="Z3061" s="101"/>
      <c r="AA3061" s="101"/>
    </row>
    <row r="3062" customFormat="false" ht="15.75" hidden="false" customHeight="true" outlineLevel="0" collapsed="false">
      <c r="A3062" s="101"/>
      <c r="B3062" s="101" t="n">
        <v>47</v>
      </c>
      <c r="C3062" s="101" t="n">
        <v>145</v>
      </c>
      <c r="D3062" s="101" t="n">
        <v>98</v>
      </c>
      <c r="E3062" s="101" t="n">
        <v>243</v>
      </c>
      <c r="F3062" s="101" t="s">
        <v>319</v>
      </c>
      <c r="G3062" s="101" t="str">
        <f aca="false">E3062&amp;""&amp;F3062</f>
        <v>243Cf</v>
      </c>
      <c r="H3062" s="101" t="n">
        <v>60991.01</v>
      </c>
      <c r="I3062" s="101" t="n">
        <v>6467.01</v>
      </c>
      <c r="J3062" s="101" t="n">
        <v>4033.01</v>
      </c>
      <c r="K3062" s="101" t="n">
        <v>14478.01</v>
      </c>
      <c r="L3062" s="101" t="n">
        <v>7290.01</v>
      </c>
      <c r="M3062" s="101" t="n">
        <v>-3757.01</v>
      </c>
      <c r="N3062" s="101" t="n">
        <v>-8372.01</v>
      </c>
      <c r="O3062" s="101" t="n">
        <v>7418.01</v>
      </c>
      <c r="P3062" s="101" t="n">
        <v>-1103.01</v>
      </c>
      <c r="Q3062" s="101" t="n">
        <v>-11881.01</v>
      </c>
      <c r="R3062" s="101"/>
      <c r="S3062" s="101"/>
      <c r="T3062" s="101"/>
      <c r="U3062" s="101"/>
      <c r="V3062" s="101"/>
      <c r="W3062" s="101"/>
      <c r="X3062" s="101"/>
      <c r="Y3062" s="101"/>
      <c r="Z3062" s="101"/>
      <c r="AA3062" s="101"/>
    </row>
    <row r="3063" customFormat="false" ht="15.75" hidden="false" customHeight="true" outlineLevel="0" collapsed="false">
      <c r="A3063" s="101"/>
      <c r="B3063" s="101" t="n">
        <v>45</v>
      </c>
      <c r="C3063" s="101" t="n">
        <v>144</v>
      </c>
      <c r="D3063" s="101" t="n">
        <v>99</v>
      </c>
      <c r="E3063" s="101" t="n">
        <v>243</v>
      </c>
      <c r="F3063" s="101" t="s">
        <v>320</v>
      </c>
      <c r="G3063" s="101" t="str">
        <f aca="false">E3063&amp;""&amp;F3063</f>
        <v>243Es</v>
      </c>
      <c r="H3063" s="101" t="n">
        <v>64748.01</v>
      </c>
      <c r="I3063" s="101" t="n">
        <v>8124.01</v>
      </c>
      <c r="J3063" s="101" t="n">
        <v>1928.01</v>
      </c>
      <c r="K3063" s="101" t="n">
        <v>15258.01</v>
      </c>
      <c r="L3063" s="101" t="n">
        <v>5863.01</v>
      </c>
      <c r="M3063" s="101" t="n">
        <v>-4616.01</v>
      </c>
      <c r="N3063" s="101"/>
      <c r="O3063" s="101" t="n">
        <v>8072.03</v>
      </c>
      <c r="P3063" s="101" t="n">
        <v>-276.01</v>
      </c>
      <c r="Q3063" s="101" t="n">
        <v>-11723.01</v>
      </c>
      <c r="R3063" s="101"/>
      <c r="S3063" s="101"/>
      <c r="T3063" s="101"/>
      <c r="U3063" s="101"/>
      <c r="V3063" s="101"/>
      <c r="W3063" s="101"/>
      <c r="X3063" s="101"/>
      <c r="Y3063" s="101"/>
      <c r="Z3063" s="101"/>
      <c r="AA3063" s="101"/>
    </row>
    <row r="3064" customFormat="false" ht="15.75" hidden="false" customHeight="true" outlineLevel="0" collapsed="false">
      <c r="A3064" s="101"/>
      <c r="B3064" s="101" t="n">
        <v>43</v>
      </c>
      <c r="C3064" s="101" t="n">
        <v>143</v>
      </c>
      <c r="D3064" s="101" t="n">
        <v>100</v>
      </c>
      <c r="E3064" s="101" t="n">
        <v>243</v>
      </c>
      <c r="F3064" s="101" t="s">
        <v>321</v>
      </c>
      <c r="G3064" s="101" t="str">
        <f aca="false">E3064&amp;""&amp;F3064</f>
        <v>243Fm</v>
      </c>
      <c r="H3064" s="101" t="n">
        <v>69364.01</v>
      </c>
      <c r="I3064" s="101" t="n">
        <v>7107.01</v>
      </c>
      <c r="J3064" s="101" t="n">
        <v>2726.01</v>
      </c>
      <c r="K3064" s="101" t="n">
        <v>15905.01</v>
      </c>
      <c r="L3064" s="101" t="n">
        <v>4541.01</v>
      </c>
      <c r="M3064" s="101"/>
      <c r="N3064" s="101"/>
      <c r="O3064" s="101" t="n">
        <v>8693.2</v>
      </c>
      <c r="P3064" s="101" t="n">
        <v>2688.01</v>
      </c>
      <c r="Q3064" s="101"/>
      <c r="R3064" s="101"/>
      <c r="S3064" s="101"/>
      <c r="T3064" s="101"/>
      <c r="U3064" s="101"/>
      <c r="V3064" s="101"/>
      <c r="W3064" s="101"/>
      <c r="X3064" s="101"/>
      <c r="Y3064" s="101"/>
      <c r="Z3064" s="101"/>
      <c r="AA3064" s="101"/>
    </row>
    <row r="3065" customFormat="false" ht="15.75" hidden="false" customHeight="true" outlineLevel="0" collapsed="false">
      <c r="A3065" s="101"/>
      <c r="B3065" s="101" t="n">
        <v>58</v>
      </c>
      <c r="C3065" s="101" t="n">
        <v>151</v>
      </c>
      <c r="D3065" s="101" t="n">
        <v>93</v>
      </c>
      <c r="E3065" s="101" t="n">
        <v>244</v>
      </c>
      <c r="F3065" s="101" t="s">
        <v>314</v>
      </c>
      <c r="G3065" s="101" t="str">
        <f aca="false">E3065&amp;""&amp;F3065</f>
        <v>244Np</v>
      </c>
      <c r="H3065" s="101" t="n">
        <v>63202.01</v>
      </c>
      <c r="I3065" s="101" t="n">
        <v>4746.01</v>
      </c>
      <c r="J3065" s="101" t="n">
        <v>6488.01</v>
      </c>
      <c r="K3065" s="101" t="n">
        <v>10359.01</v>
      </c>
      <c r="L3065" s="101"/>
      <c r="M3065" s="101" t="n">
        <v>3395.01</v>
      </c>
      <c r="N3065" s="101" t="n">
        <v>3321.01</v>
      </c>
      <c r="O3065" s="101" t="n">
        <v>3974.01</v>
      </c>
      <c r="P3065" s="101"/>
      <c r="Q3065" s="101" t="n">
        <v>-2625.01</v>
      </c>
      <c r="R3065" s="101"/>
      <c r="S3065" s="101"/>
      <c r="T3065" s="101"/>
      <c r="U3065" s="101"/>
      <c r="V3065" s="101"/>
      <c r="W3065" s="101"/>
      <c r="X3065" s="101"/>
      <c r="Y3065" s="101"/>
      <c r="Z3065" s="101"/>
      <c r="AA3065" s="101"/>
    </row>
    <row r="3066" customFormat="false" ht="15.75" hidden="false" customHeight="true" outlineLevel="0" collapsed="false">
      <c r="A3066" s="101"/>
      <c r="B3066" s="101" t="n">
        <v>56</v>
      </c>
      <c r="C3066" s="101" t="n">
        <v>150</v>
      </c>
      <c r="D3066" s="101" t="n">
        <v>94</v>
      </c>
      <c r="E3066" s="101" t="n">
        <v>244</v>
      </c>
      <c r="F3066" s="101" t="s">
        <v>315</v>
      </c>
      <c r="G3066" s="101" t="str">
        <f aca="false">E3066&amp;""&amp;F3066</f>
        <v>244Pu</v>
      </c>
      <c r="H3066" s="101" t="n">
        <v>59806.815</v>
      </c>
      <c r="I3066" s="101" t="n">
        <v>6020.48</v>
      </c>
      <c r="J3066" s="101" t="n">
        <v>7359.01</v>
      </c>
      <c r="K3066" s="101" t="n">
        <v>11054.39</v>
      </c>
      <c r="L3066" s="101" t="n">
        <v>13392.01</v>
      </c>
      <c r="M3066" s="101" t="n">
        <v>-74.326</v>
      </c>
      <c r="N3066" s="101" t="n">
        <v>1352.97</v>
      </c>
      <c r="O3066" s="101" t="n">
        <v>4665.53</v>
      </c>
      <c r="P3066" s="101" t="n">
        <v>-9883.01</v>
      </c>
      <c r="Q3066" s="101" t="n">
        <v>-5440.82</v>
      </c>
      <c r="R3066" s="101"/>
      <c r="S3066" s="101"/>
      <c r="T3066" s="101"/>
      <c r="U3066" s="101"/>
      <c r="V3066" s="101"/>
      <c r="W3066" s="101"/>
      <c r="X3066" s="101"/>
      <c r="Y3066" s="101"/>
      <c r="Z3066" s="101"/>
      <c r="AA3066" s="101"/>
    </row>
    <row r="3067" customFormat="false" ht="15.75" hidden="false" customHeight="true" outlineLevel="0" collapsed="false">
      <c r="A3067" s="101"/>
      <c r="B3067" s="101" t="n">
        <v>54</v>
      </c>
      <c r="C3067" s="101" t="n">
        <v>149</v>
      </c>
      <c r="D3067" s="101" t="n">
        <v>95</v>
      </c>
      <c r="E3067" s="101" t="n">
        <v>244</v>
      </c>
      <c r="F3067" s="101" t="s">
        <v>316</v>
      </c>
      <c r="G3067" s="101" t="str">
        <f aca="false">E3067&amp;""&amp;F3067</f>
        <v>244Am</v>
      </c>
      <c r="H3067" s="101" t="n">
        <v>59881.141</v>
      </c>
      <c r="I3067" s="101" t="n">
        <v>5366.49</v>
      </c>
      <c r="J3067" s="101" t="n">
        <v>5163.81</v>
      </c>
      <c r="K3067" s="101" t="n">
        <v>11731.37</v>
      </c>
      <c r="L3067" s="101" t="n">
        <v>12115.37</v>
      </c>
      <c r="M3067" s="101" t="n">
        <v>1427.3</v>
      </c>
      <c r="N3067" s="101" t="n">
        <v>-834.55</v>
      </c>
      <c r="O3067" s="101" t="n">
        <v>5138.47</v>
      </c>
      <c r="P3067" s="101" t="n">
        <v>-7285.01</v>
      </c>
      <c r="Q3067" s="101" t="n">
        <v>-5373.96</v>
      </c>
      <c r="R3067" s="101"/>
      <c r="S3067" s="101"/>
      <c r="T3067" s="101"/>
      <c r="U3067" s="101"/>
      <c r="V3067" s="101"/>
      <c r="W3067" s="101"/>
      <c r="X3067" s="101"/>
      <c r="Y3067" s="101"/>
      <c r="Z3067" s="101"/>
      <c r="AA3067" s="101"/>
    </row>
    <row r="3068" customFormat="false" ht="15.75" hidden="false" customHeight="true" outlineLevel="0" collapsed="false">
      <c r="A3068" s="101"/>
      <c r="B3068" s="101" t="n">
        <v>52</v>
      </c>
      <c r="C3068" s="101" t="n">
        <v>148</v>
      </c>
      <c r="D3068" s="101" t="n">
        <v>96</v>
      </c>
      <c r="E3068" s="101" t="n">
        <v>244</v>
      </c>
      <c r="F3068" s="101" t="s">
        <v>317</v>
      </c>
      <c r="G3068" s="101" t="str">
        <f aca="false">E3068&amp;""&amp;F3068</f>
        <v>244Cm</v>
      </c>
      <c r="H3068" s="101" t="n">
        <v>58453.841</v>
      </c>
      <c r="I3068" s="101" t="n">
        <v>6801.26</v>
      </c>
      <c r="J3068" s="101" t="n">
        <v>6011.44</v>
      </c>
      <c r="K3068" s="101" t="n">
        <v>12494.21</v>
      </c>
      <c r="L3068" s="101" t="n">
        <v>10842.67</v>
      </c>
      <c r="M3068" s="101" t="n">
        <v>-2261.85</v>
      </c>
      <c r="N3068" s="101" t="n">
        <v>-3025.51</v>
      </c>
      <c r="O3068" s="101" t="n">
        <v>5901.74</v>
      </c>
      <c r="P3068" s="101" t="n">
        <v>-6591.11</v>
      </c>
      <c r="Q3068" s="101" t="n">
        <v>-8308.86</v>
      </c>
      <c r="R3068" s="101"/>
      <c r="S3068" s="101"/>
      <c r="T3068" s="101"/>
      <c r="U3068" s="101"/>
      <c r="V3068" s="101"/>
      <c r="W3068" s="101"/>
      <c r="X3068" s="101"/>
      <c r="Y3068" s="101"/>
      <c r="Z3068" s="101"/>
      <c r="AA3068" s="101"/>
    </row>
    <row r="3069" customFormat="false" ht="15.75" hidden="false" customHeight="true" outlineLevel="0" collapsed="false">
      <c r="A3069" s="101"/>
      <c r="B3069" s="101" t="n">
        <v>50</v>
      </c>
      <c r="C3069" s="101" t="n">
        <v>147</v>
      </c>
      <c r="D3069" s="101" t="n">
        <v>97</v>
      </c>
      <c r="E3069" s="101" t="n">
        <v>244</v>
      </c>
      <c r="F3069" s="101" t="s">
        <v>318</v>
      </c>
      <c r="G3069" s="101" t="str">
        <f aca="false">E3069&amp;""&amp;F3069</f>
        <v>244Bk</v>
      </c>
      <c r="H3069" s="101" t="n">
        <v>60715.692</v>
      </c>
      <c r="I3069" s="101" t="n">
        <v>6047</v>
      </c>
      <c r="J3069" s="101" t="n">
        <v>3757.07</v>
      </c>
      <c r="K3069" s="101" t="n">
        <v>13162.01</v>
      </c>
      <c r="L3069" s="101" t="n">
        <v>9332.13</v>
      </c>
      <c r="M3069" s="101" t="n">
        <v>-763.659</v>
      </c>
      <c r="N3069" s="101" t="n">
        <v>-5311.01</v>
      </c>
      <c r="O3069" s="101" t="n">
        <v>6778.8</v>
      </c>
      <c r="P3069" s="101" t="n">
        <v>-3749.59</v>
      </c>
      <c r="Q3069" s="101" t="n">
        <v>-8347.01</v>
      </c>
      <c r="R3069" s="101"/>
      <c r="S3069" s="101"/>
      <c r="T3069" s="101"/>
      <c r="U3069" s="101"/>
      <c r="V3069" s="101"/>
      <c r="W3069" s="101"/>
      <c r="X3069" s="101"/>
      <c r="Y3069" s="101"/>
      <c r="Z3069" s="101"/>
      <c r="AA3069" s="101"/>
    </row>
    <row r="3070" customFormat="false" ht="15.75" hidden="false" customHeight="true" outlineLevel="0" collapsed="false">
      <c r="A3070" s="101"/>
      <c r="B3070" s="101" t="n">
        <v>48</v>
      </c>
      <c r="C3070" s="101" t="n">
        <v>146</v>
      </c>
      <c r="D3070" s="101" t="n">
        <v>98</v>
      </c>
      <c r="E3070" s="101" t="n">
        <v>244</v>
      </c>
      <c r="F3070" s="101" t="s">
        <v>319</v>
      </c>
      <c r="G3070" s="101" t="str">
        <f aca="false">E3070&amp;""&amp;F3070</f>
        <v>244Cf</v>
      </c>
      <c r="H3070" s="101" t="n">
        <v>61479.351</v>
      </c>
      <c r="I3070" s="101" t="n">
        <v>7583.01</v>
      </c>
      <c r="J3070" s="101" t="n">
        <v>4501</v>
      </c>
      <c r="K3070" s="101" t="n">
        <v>14050.01</v>
      </c>
      <c r="L3070" s="101" t="n">
        <v>7904.01</v>
      </c>
      <c r="M3070" s="101" t="n">
        <v>-4547.01</v>
      </c>
      <c r="N3070" s="101" t="n">
        <v>-7486.01</v>
      </c>
      <c r="O3070" s="101" t="n">
        <v>7328.87</v>
      </c>
      <c r="P3070" s="101" t="n">
        <v>-2993.41</v>
      </c>
      <c r="Q3070" s="101" t="n">
        <v>-11340.01</v>
      </c>
      <c r="R3070" s="101"/>
      <c r="S3070" s="101"/>
      <c r="T3070" s="101"/>
      <c r="U3070" s="101"/>
      <c r="V3070" s="101"/>
      <c r="W3070" s="101"/>
      <c r="X3070" s="101"/>
      <c r="Y3070" s="101"/>
      <c r="Z3070" s="101"/>
      <c r="AA3070" s="101"/>
    </row>
    <row r="3071" customFormat="false" ht="15.75" hidden="false" customHeight="true" outlineLevel="0" collapsed="false">
      <c r="A3071" s="101"/>
      <c r="B3071" s="101" t="n">
        <v>46</v>
      </c>
      <c r="C3071" s="101" t="n">
        <v>145</v>
      </c>
      <c r="D3071" s="101" t="n">
        <v>99</v>
      </c>
      <c r="E3071" s="101" t="n">
        <v>244</v>
      </c>
      <c r="F3071" s="101" t="s">
        <v>320</v>
      </c>
      <c r="G3071" s="101" t="str">
        <f aca="false">E3071&amp;""&amp;F3071</f>
        <v>244Es</v>
      </c>
      <c r="H3071" s="101" t="n">
        <v>66027.01</v>
      </c>
      <c r="I3071" s="101" t="n">
        <v>6793.01</v>
      </c>
      <c r="J3071" s="101" t="n">
        <v>2254.01</v>
      </c>
      <c r="K3071" s="101" t="n">
        <v>14917.01</v>
      </c>
      <c r="L3071" s="101" t="n">
        <v>6287.01</v>
      </c>
      <c r="M3071" s="101" t="n">
        <v>-2939.01</v>
      </c>
      <c r="N3071" s="101"/>
      <c r="O3071" s="101" t="n">
        <v>7936.01</v>
      </c>
      <c r="P3071" s="101" t="n">
        <v>46.01</v>
      </c>
      <c r="Q3071" s="101" t="n">
        <v>-11408.01</v>
      </c>
      <c r="R3071" s="101"/>
      <c r="S3071" s="101"/>
      <c r="T3071" s="101"/>
      <c r="U3071" s="101"/>
      <c r="V3071" s="101"/>
      <c r="W3071" s="101"/>
      <c r="X3071" s="101"/>
      <c r="Y3071" s="101"/>
      <c r="Z3071" s="101"/>
      <c r="AA3071" s="101"/>
    </row>
    <row r="3072" customFormat="false" ht="15.75" hidden="false" customHeight="true" outlineLevel="0" collapsed="false">
      <c r="A3072" s="101"/>
      <c r="B3072" s="101" t="n">
        <v>44</v>
      </c>
      <c r="C3072" s="101" t="n">
        <v>144</v>
      </c>
      <c r="D3072" s="101" t="n">
        <v>100</v>
      </c>
      <c r="E3072" s="101" t="n">
        <v>244</v>
      </c>
      <c r="F3072" s="101" t="s">
        <v>321</v>
      </c>
      <c r="G3072" s="101" t="str">
        <f aca="false">E3072&amp;""&amp;F3072</f>
        <v>244Fm</v>
      </c>
      <c r="H3072" s="101" t="n">
        <v>68966.01</v>
      </c>
      <c r="I3072" s="101" t="n">
        <v>8469.01</v>
      </c>
      <c r="J3072" s="101" t="n">
        <v>3071.01</v>
      </c>
      <c r="K3072" s="101" t="n">
        <v>15576.01</v>
      </c>
      <c r="L3072" s="101" t="n">
        <v>4999.01</v>
      </c>
      <c r="M3072" s="101"/>
      <c r="N3072" s="101"/>
      <c r="O3072" s="101" t="n">
        <v>8550.01</v>
      </c>
      <c r="P3072" s="101" t="n">
        <v>685.01</v>
      </c>
      <c r="Q3072" s="101"/>
      <c r="R3072" s="101"/>
      <c r="S3072" s="101"/>
      <c r="T3072" s="101"/>
      <c r="U3072" s="101"/>
      <c r="V3072" s="101"/>
      <c r="W3072" s="101"/>
      <c r="X3072" s="101"/>
      <c r="Y3072" s="101"/>
      <c r="Z3072" s="101"/>
      <c r="AA3072" s="101"/>
    </row>
    <row r="3073" customFormat="false" ht="15.75" hidden="false" customHeight="true" outlineLevel="0" collapsed="false">
      <c r="A3073" s="101"/>
      <c r="B3073" s="101" t="n">
        <v>59</v>
      </c>
      <c r="C3073" s="101" t="n">
        <v>152</v>
      </c>
      <c r="D3073" s="101" t="n">
        <v>93</v>
      </c>
      <c r="E3073" s="101" t="n">
        <v>245</v>
      </c>
      <c r="F3073" s="101" t="s">
        <v>314</v>
      </c>
      <c r="G3073" s="101" t="str">
        <f aca="false">E3073&amp;""&amp;F3073</f>
        <v>245Np</v>
      </c>
      <c r="H3073" s="101" t="n">
        <v>65950.01</v>
      </c>
      <c r="I3073" s="101" t="n">
        <v>5323.01</v>
      </c>
      <c r="J3073" s="101"/>
      <c r="K3073" s="101" t="n">
        <v>10070.01</v>
      </c>
      <c r="L3073" s="101"/>
      <c r="M3073" s="101" t="n">
        <v>2770.01</v>
      </c>
      <c r="N3073" s="101" t="n">
        <v>4047.01</v>
      </c>
      <c r="O3073" s="101" t="n">
        <v>3835.01</v>
      </c>
      <c r="P3073" s="101"/>
      <c r="Q3073" s="101" t="n">
        <v>-1928.01</v>
      </c>
      <c r="R3073" s="101"/>
      <c r="S3073" s="101"/>
      <c r="T3073" s="101"/>
      <c r="U3073" s="101"/>
      <c r="V3073" s="101"/>
      <c r="W3073" s="101"/>
      <c r="X3073" s="101"/>
      <c r="Y3073" s="101"/>
      <c r="Z3073" s="101"/>
      <c r="AA3073" s="101"/>
    </row>
    <row r="3074" customFormat="false" ht="15.75" hidden="false" customHeight="true" outlineLevel="0" collapsed="false">
      <c r="A3074" s="101"/>
      <c r="B3074" s="101" t="n">
        <v>57</v>
      </c>
      <c r="C3074" s="101" t="n">
        <v>151</v>
      </c>
      <c r="D3074" s="101" t="n">
        <v>94</v>
      </c>
      <c r="E3074" s="101" t="n">
        <v>245</v>
      </c>
      <c r="F3074" s="101" t="s">
        <v>315</v>
      </c>
      <c r="G3074" s="101" t="str">
        <f aca="false">E3074&amp;""&amp;F3074</f>
        <v>245Pu</v>
      </c>
      <c r="H3074" s="101" t="n">
        <v>63179.566</v>
      </c>
      <c r="I3074" s="101" t="n">
        <v>4698.57</v>
      </c>
      <c r="J3074" s="101" t="n">
        <v>7311.01</v>
      </c>
      <c r="K3074" s="101" t="n">
        <v>10719.05</v>
      </c>
      <c r="L3074" s="101" t="n">
        <v>13799.01</v>
      </c>
      <c r="M3074" s="101" t="n">
        <v>1277.287</v>
      </c>
      <c r="N3074" s="101" t="n">
        <v>2174.67</v>
      </c>
      <c r="O3074" s="101" t="n">
        <v>4558.01</v>
      </c>
      <c r="P3074" s="101"/>
      <c r="Q3074" s="101" t="n">
        <v>-4772.89</v>
      </c>
      <c r="R3074" s="101"/>
      <c r="S3074" s="101"/>
      <c r="T3074" s="101"/>
      <c r="U3074" s="101"/>
      <c r="V3074" s="101"/>
      <c r="W3074" s="101"/>
      <c r="X3074" s="101"/>
      <c r="Y3074" s="101"/>
      <c r="Z3074" s="101"/>
      <c r="AA3074" s="101"/>
    </row>
    <row r="3075" customFormat="false" ht="15.75" hidden="false" customHeight="true" outlineLevel="0" collapsed="false">
      <c r="A3075" s="101"/>
      <c r="B3075" s="101" t="n">
        <v>55</v>
      </c>
      <c r="C3075" s="101" t="n">
        <v>150</v>
      </c>
      <c r="D3075" s="101" t="n">
        <v>95</v>
      </c>
      <c r="E3075" s="101" t="n">
        <v>245</v>
      </c>
      <c r="F3075" s="101" t="s">
        <v>316</v>
      </c>
      <c r="G3075" s="101" t="str">
        <f aca="false">E3075&amp;""&amp;F3075</f>
        <v>245Am</v>
      </c>
      <c r="H3075" s="101" t="n">
        <v>61902.28</v>
      </c>
      <c r="I3075" s="101" t="n">
        <v>6050.18</v>
      </c>
      <c r="J3075" s="101" t="n">
        <v>5193.51</v>
      </c>
      <c r="K3075" s="101" t="n">
        <v>11416.67</v>
      </c>
      <c r="L3075" s="101" t="n">
        <v>12552.01</v>
      </c>
      <c r="M3075" s="101" t="n">
        <v>897.383</v>
      </c>
      <c r="N3075" s="101" t="n">
        <v>86.64</v>
      </c>
      <c r="O3075" s="101" t="n">
        <v>5215.38</v>
      </c>
      <c r="P3075" s="101" t="n">
        <v>-8589.01</v>
      </c>
      <c r="Q3075" s="101" t="n">
        <v>-4622.88</v>
      </c>
      <c r="R3075" s="101"/>
      <c r="S3075" s="101"/>
      <c r="T3075" s="101"/>
      <c r="U3075" s="101"/>
      <c r="V3075" s="101"/>
      <c r="W3075" s="101"/>
      <c r="X3075" s="101"/>
      <c r="Y3075" s="101"/>
      <c r="Z3075" s="101"/>
      <c r="AA3075" s="101"/>
    </row>
    <row r="3076" customFormat="false" ht="15.75" hidden="false" customHeight="true" outlineLevel="0" collapsed="false">
      <c r="A3076" s="101"/>
      <c r="B3076" s="101" t="n">
        <v>53</v>
      </c>
      <c r="C3076" s="101" t="n">
        <v>149</v>
      </c>
      <c r="D3076" s="101" t="n">
        <v>96</v>
      </c>
      <c r="E3076" s="101" t="n">
        <v>245</v>
      </c>
      <c r="F3076" s="101" t="s">
        <v>317</v>
      </c>
      <c r="G3076" s="101" t="str">
        <f aca="false">E3076&amp;""&amp;F3076</f>
        <v>245Cm</v>
      </c>
      <c r="H3076" s="101" t="n">
        <v>61004.897</v>
      </c>
      <c r="I3076" s="101" t="n">
        <v>5520.26</v>
      </c>
      <c r="J3076" s="101" t="n">
        <v>6165.21</v>
      </c>
      <c r="K3076" s="101" t="n">
        <v>12321.53</v>
      </c>
      <c r="L3076" s="101" t="n">
        <v>11329.02</v>
      </c>
      <c r="M3076" s="101" t="n">
        <v>-810.742</v>
      </c>
      <c r="N3076" s="101" t="n">
        <v>-2382.04</v>
      </c>
      <c r="O3076" s="101" t="n">
        <v>5623</v>
      </c>
      <c r="P3076" s="101" t="n">
        <v>-6090.89</v>
      </c>
      <c r="Q3076" s="101" t="n">
        <v>-7782.11</v>
      </c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</row>
    <row r="3077" customFormat="false" ht="15.75" hidden="false" customHeight="true" outlineLevel="0" collapsed="false">
      <c r="A3077" s="101"/>
      <c r="B3077" s="101" t="n">
        <v>51</v>
      </c>
      <c r="C3077" s="101" t="n">
        <v>148</v>
      </c>
      <c r="D3077" s="101" t="n">
        <v>97</v>
      </c>
      <c r="E3077" s="101" t="n">
        <v>245</v>
      </c>
      <c r="F3077" s="101" t="s">
        <v>318</v>
      </c>
      <c r="G3077" s="101" t="str">
        <f aca="false">E3077&amp;""&amp;F3077</f>
        <v>245Bk</v>
      </c>
      <c r="H3077" s="101" t="n">
        <v>61815.639</v>
      </c>
      <c r="I3077" s="101" t="n">
        <v>6971.37</v>
      </c>
      <c r="J3077" s="101" t="n">
        <v>3927.17</v>
      </c>
      <c r="K3077" s="101" t="n">
        <v>13018.38</v>
      </c>
      <c r="L3077" s="101" t="n">
        <v>9938.62</v>
      </c>
      <c r="M3077" s="101" t="n">
        <v>-1571.296</v>
      </c>
      <c r="N3077" s="101" t="n">
        <v>-4552.01</v>
      </c>
      <c r="O3077" s="101" t="n">
        <v>6454.52</v>
      </c>
      <c r="P3077" s="101" t="n">
        <v>-5354.47</v>
      </c>
      <c r="Q3077" s="101" t="n">
        <v>-7735.03</v>
      </c>
      <c r="R3077" s="101"/>
      <c r="S3077" s="101"/>
      <c r="T3077" s="101"/>
      <c r="U3077" s="101"/>
      <c r="V3077" s="101"/>
      <c r="W3077" s="101"/>
      <c r="X3077" s="101"/>
      <c r="Y3077" s="101"/>
      <c r="Z3077" s="101"/>
      <c r="AA3077" s="101"/>
    </row>
    <row r="3078" customFormat="false" ht="15.75" hidden="false" customHeight="true" outlineLevel="0" collapsed="false">
      <c r="A3078" s="101"/>
      <c r="B3078" s="101" t="n">
        <v>49</v>
      </c>
      <c r="C3078" s="101" t="n">
        <v>147</v>
      </c>
      <c r="D3078" s="101" t="n">
        <v>98</v>
      </c>
      <c r="E3078" s="101" t="n">
        <v>245</v>
      </c>
      <c r="F3078" s="101" t="s">
        <v>319</v>
      </c>
      <c r="G3078" s="101" t="str">
        <f aca="false">E3078&amp;""&amp;F3078</f>
        <v>245Cf</v>
      </c>
      <c r="H3078" s="101" t="n">
        <v>63386.935</v>
      </c>
      <c r="I3078" s="101" t="n">
        <v>6163.73</v>
      </c>
      <c r="J3078" s="101" t="n">
        <v>4617.73</v>
      </c>
      <c r="K3078" s="101" t="n">
        <v>13747.01</v>
      </c>
      <c r="L3078" s="101" t="n">
        <v>8374.79</v>
      </c>
      <c r="M3078" s="101" t="n">
        <v>-2981.01</v>
      </c>
      <c r="N3078" s="101" t="n">
        <v>-6800.01</v>
      </c>
      <c r="O3078" s="101" t="n">
        <v>7258.44</v>
      </c>
      <c r="P3078" s="101" t="n">
        <v>-2355.88</v>
      </c>
      <c r="Q3078" s="101" t="n">
        <v>-10711.01</v>
      </c>
      <c r="R3078" s="101"/>
      <c r="S3078" s="101"/>
      <c r="T3078" s="101"/>
      <c r="U3078" s="101"/>
      <c r="V3078" s="101"/>
      <c r="W3078" s="101"/>
      <c r="X3078" s="101"/>
      <c r="Y3078" s="101"/>
      <c r="Z3078" s="101"/>
      <c r="AA3078" s="101"/>
    </row>
    <row r="3079" customFormat="false" ht="15.75" hidden="false" customHeight="true" outlineLevel="0" collapsed="false">
      <c r="A3079" s="101"/>
      <c r="B3079" s="101" t="n">
        <v>47</v>
      </c>
      <c r="C3079" s="101" t="n">
        <v>146</v>
      </c>
      <c r="D3079" s="101" t="n">
        <v>99</v>
      </c>
      <c r="E3079" s="101" t="n">
        <v>245</v>
      </c>
      <c r="F3079" s="101" t="s">
        <v>320</v>
      </c>
      <c r="G3079" s="101" t="str">
        <f aca="false">E3079&amp;""&amp;F3079</f>
        <v>245Es</v>
      </c>
      <c r="H3079" s="101" t="n">
        <v>66368.01</v>
      </c>
      <c r="I3079" s="101" t="n">
        <v>7730.01</v>
      </c>
      <c r="J3079" s="101" t="n">
        <v>2401.01</v>
      </c>
      <c r="K3079" s="101" t="n">
        <v>14523.01</v>
      </c>
      <c r="L3079" s="101" t="n">
        <v>6902.01</v>
      </c>
      <c r="M3079" s="101" t="n">
        <v>-3820.01</v>
      </c>
      <c r="N3079" s="101" t="n">
        <v>-8905.01</v>
      </c>
      <c r="O3079" s="101" t="n">
        <v>7909.28</v>
      </c>
      <c r="P3079" s="101" t="n">
        <v>-1637.01</v>
      </c>
      <c r="Q3079" s="101" t="n">
        <v>-10669.01</v>
      </c>
      <c r="R3079" s="101"/>
      <c r="S3079" s="101"/>
      <c r="T3079" s="101"/>
      <c r="U3079" s="101"/>
      <c r="V3079" s="101"/>
      <c r="W3079" s="101"/>
      <c r="X3079" s="101"/>
      <c r="Y3079" s="101"/>
      <c r="Z3079" s="101"/>
      <c r="AA3079" s="101"/>
    </row>
    <row r="3080" customFormat="false" ht="15.75" hidden="false" customHeight="true" outlineLevel="0" collapsed="false">
      <c r="A3080" s="101"/>
      <c r="B3080" s="101" t="n">
        <v>45</v>
      </c>
      <c r="C3080" s="101" t="n">
        <v>145</v>
      </c>
      <c r="D3080" s="101" t="n">
        <v>100</v>
      </c>
      <c r="E3080" s="101" t="n">
        <v>245</v>
      </c>
      <c r="F3080" s="101" t="s">
        <v>321</v>
      </c>
      <c r="G3080" s="101" t="str">
        <f aca="false">E3080&amp;""&amp;F3080</f>
        <v>245Fm</v>
      </c>
      <c r="H3080" s="101" t="n">
        <v>70187.01</v>
      </c>
      <c r="I3080" s="101" t="n">
        <v>6850.01</v>
      </c>
      <c r="J3080" s="101" t="n">
        <v>3128.01</v>
      </c>
      <c r="K3080" s="101" t="n">
        <v>15319.01</v>
      </c>
      <c r="L3080" s="101" t="n">
        <v>5382.01</v>
      </c>
      <c r="M3080" s="101" t="n">
        <v>-5085.01</v>
      </c>
      <c r="N3080" s="101"/>
      <c r="O3080" s="101" t="n">
        <v>8435.01</v>
      </c>
      <c r="P3080" s="101" t="n">
        <v>1419.01</v>
      </c>
      <c r="Q3080" s="101"/>
      <c r="R3080" s="101"/>
      <c r="S3080" s="101"/>
      <c r="T3080" s="101"/>
      <c r="U3080" s="101"/>
      <c r="V3080" s="101"/>
      <c r="W3080" s="101"/>
      <c r="X3080" s="101"/>
      <c r="Y3080" s="101"/>
      <c r="Z3080" s="101"/>
      <c r="AA3080" s="101"/>
    </row>
    <row r="3081" customFormat="false" ht="15.75" hidden="false" customHeight="true" outlineLevel="0" collapsed="false">
      <c r="A3081" s="101"/>
      <c r="B3081" s="101" t="n">
        <v>43</v>
      </c>
      <c r="C3081" s="101" t="n">
        <v>144</v>
      </c>
      <c r="D3081" s="101" t="n">
        <v>101</v>
      </c>
      <c r="E3081" s="101" t="n">
        <v>245</v>
      </c>
      <c r="F3081" s="101" t="s">
        <v>322</v>
      </c>
      <c r="G3081" s="101" t="str">
        <f aca="false">E3081&amp;""&amp;F3081</f>
        <v>245Md</v>
      </c>
      <c r="H3081" s="101" t="n">
        <v>75272.01</v>
      </c>
      <c r="I3081" s="101"/>
      <c r="J3081" s="101" t="n">
        <v>982.01</v>
      </c>
      <c r="K3081" s="101"/>
      <c r="L3081" s="101" t="n">
        <v>4054.01</v>
      </c>
      <c r="M3081" s="101"/>
      <c r="N3081" s="101"/>
      <c r="O3081" s="101" t="n">
        <v>8984.01</v>
      </c>
      <c r="P3081" s="101" t="n">
        <v>1957.01</v>
      </c>
      <c r="Q3081" s="101"/>
      <c r="R3081" s="101"/>
      <c r="S3081" s="101"/>
      <c r="T3081" s="101"/>
      <c r="U3081" s="101"/>
      <c r="V3081" s="101"/>
      <c r="W3081" s="101"/>
      <c r="X3081" s="101"/>
      <c r="Y3081" s="101"/>
      <c r="Z3081" s="101"/>
      <c r="AA3081" s="101"/>
    </row>
    <row r="3082" customFormat="false" ht="15.75" hidden="false" customHeight="true" outlineLevel="0" collapsed="false">
      <c r="A3082" s="101"/>
      <c r="B3082" s="101" t="n">
        <v>58</v>
      </c>
      <c r="C3082" s="101" t="n">
        <v>152</v>
      </c>
      <c r="D3082" s="101" t="n">
        <v>94</v>
      </c>
      <c r="E3082" s="101" t="n">
        <v>246</v>
      </c>
      <c r="F3082" s="101" t="s">
        <v>315</v>
      </c>
      <c r="G3082" s="101" t="str">
        <f aca="false">E3082&amp;""&amp;F3082</f>
        <v>246Pu</v>
      </c>
      <c r="H3082" s="101" t="n">
        <v>65395.964</v>
      </c>
      <c r="I3082" s="101" t="n">
        <v>5854.92</v>
      </c>
      <c r="J3082" s="101" t="n">
        <v>7843.01</v>
      </c>
      <c r="K3082" s="101" t="n">
        <v>10553.49</v>
      </c>
      <c r="L3082" s="101"/>
      <c r="M3082" s="101" t="n">
        <v>401.01</v>
      </c>
      <c r="N3082" s="101" t="n">
        <v>2777.36</v>
      </c>
      <c r="O3082" s="101" t="n">
        <v>4350.01</v>
      </c>
      <c r="P3082" s="101"/>
      <c r="Q3082" s="101" t="n">
        <v>-4577.63</v>
      </c>
      <c r="R3082" s="101"/>
      <c r="S3082" s="101"/>
      <c r="T3082" s="101"/>
      <c r="U3082" s="101"/>
      <c r="V3082" s="101"/>
      <c r="W3082" s="101"/>
      <c r="X3082" s="101"/>
      <c r="Y3082" s="101"/>
      <c r="Z3082" s="101"/>
      <c r="AA3082" s="101"/>
    </row>
    <row r="3083" customFormat="false" ht="15.75" hidden="false" customHeight="true" outlineLevel="0" collapsed="false">
      <c r="A3083" s="101"/>
      <c r="B3083" s="101" t="n">
        <v>56</v>
      </c>
      <c r="C3083" s="101" t="n">
        <v>151</v>
      </c>
      <c r="D3083" s="101" t="n">
        <v>95</v>
      </c>
      <c r="E3083" s="101" t="n">
        <v>246</v>
      </c>
      <c r="F3083" s="101" t="s">
        <v>316</v>
      </c>
      <c r="G3083" s="101" t="str">
        <f aca="false">E3083&amp;""&amp;F3083</f>
        <v>246Am</v>
      </c>
      <c r="H3083" s="101" t="n">
        <v>64995.01</v>
      </c>
      <c r="I3083" s="101" t="n">
        <v>4978.01</v>
      </c>
      <c r="J3083" s="101" t="n">
        <v>5473.01</v>
      </c>
      <c r="K3083" s="101" t="n">
        <v>11028.01</v>
      </c>
      <c r="L3083" s="101" t="n">
        <v>12785.01</v>
      </c>
      <c r="M3083" s="101" t="n">
        <v>2377.01</v>
      </c>
      <c r="N3083" s="101" t="n">
        <v>1027.01</v>
      </c>
      <c r="O3083" s="101" t="n">
        <v>5152.01</v>
      </c>
      <c r="P3083" s="101" t="n">
        <v>-8243.01</v>
      </c>
      <c r="Q3083" s="101" t="n">
        <v>-4081.01</v>
      </c>
      <c r="R3083" s="101"/>
      <c r="S3083" s="101"/>
      <c r="T3083" s="101"/>
      <c r="U3083" s="101"/>
      <c r="V3083" s="101"/>
      <c r="W3083" s="101"/>
      <c r="X3083" s="101"/>
      <c r="Y3083" s="101"/>
      <c r="Z3083" s="101"/>
      <c r="AA3083" s="101"/>
    </row>
    <row r="3084" customFormat="false" ht="15.75" hidden="false" customHeight="true" outlineLevel="0" collapsed="false">
      <c r="A3084" s="101"/>
      <c r="B3084" s="101" t="n">
        <v>54</v>
      </c>
      <c r="C3084" s="101" t="n">
        <v>150</v>
      </c>
      <c r="D3084" s="101" t="n">
        <v>96</v>
      </c>
      <c r="E3084" s="101" t="n">
        <v>246</v>
      </c>
      <c r="F3084" s="101" t="s">
        <v>317</v>
      </c>
      <c r="G3084" s="101" t="str">
        <f aca="false">E3084&amp;""&amp;F3084</f>
        <v>246Cm</v>
      </c>
      <c r="H3084" s="101" t="n">
        <v>62618.605</v>
      </c>
      <c r="I3084" s="101" t="n">
        <v>6457.61</v>
      </c>
      <c r="J3084" s="101" t="n">
        <v>6572.65</v>
      </c>
      <c r="K3084" s="101" t="n">
        <v>11977.87</v>
      </c>
      <c r="L3084" s="101" t="n">
        <v>11766.15</v>
      </c>
      <c r="M3084" s="101" t="n">
        <v>-1350</v>
      </c>
      <c r="N3084" s="101" t="n">
        <v>-1473.33</v>
      </c>
      <c r="O3084" s="101" t="n">
        <v>5475.11</v>
      </c>
      <c r="P3084" s="101" t="n">
        <v>-7849.93</v>
      </c>
      <c r="Q3084" s="101" t="n">
        <v>-7268.35</v>
      </c>
      <c r="R3084" s="101"/>
      <c r="S3084" s="101"/>
      <c r="T3084" s="101"/>
      <c r="U3084" s="101"/>
      <c r="V3084" s="101"/>
      <c r="W3084" s="101"/>
      <c r="X3084" s="101"/>
      <c r="Y3084" s="101"/>
      <c r="Z3084" s="101"/>
      <c r="AA3084" s="101"/>
    </row>
    <row r="3085" customFormat="false" ht="15.75" hidden="false" customHeight="true" outlineLevel="0" collapsed="false">
      <c r="A3085" s="101"/>
      <c r="B3085" s="101" t="n">
        <v>52</v>
      </c>
      <c r="C3085" s="101" t="n">
        <v>149</v>
      </c>
      <c r="D3085" s="101" t="n">
        <v>97</v>
      </c>
      <c r="E3085" s="101" t="n">
        <v>246</v>
      </c>
      <c r="F3085" s="101" t="s">
        <v>318</v>
      </c>
      <c r="G3085" s="101" t="str">
        <f aca="false">E3085&amp;""&amp;F3085</f>
        <v>246Bk</v>
      </c>
      <c r="H3085" s="101" t="n">
        <v>63968.605</v>
      </c>
      <c r="I3085" s="101" t="n">
        <v>5918.35</v>
      </c>
      <c r="J3085" s="101" t="n">
        <v>4325.26</v>
      </c>
      <c r="K3085" s="101" t="n">
        <v>12889.72</v>
      </c>
      <c r="L3085" s="101" t="n">
        <v>10490.48</v>
      </c>
      <c r="M3085" s="101" t="n">
        <v>-123.335</v>
      </c>
      <c r="N3085" s="101" t="n">
        <v>-3934.01</v>
      </c>
      <c r="O3085" s="101" t="n">
        <v>6073.81</v>
      </c>
      <c r="P3085" s="101" t="n">
        <v>-5222.65</v>
      </c>
      <c r="Q3085" s="101" t="n">
        <v>-7489.65</v>
      </c>
      <c r="R3085" s="101"/>
      <c r="S3085" s="101"/>
      <c r="T3085" s="101"/>
      <c r="U3085" s="101"/>
      <c r="V3085" s="101"/>
      <c r="W3085" s="101"/>
      <c r="X3085" s="101"/>
      <c r="Y3085" s="101"/>
      <c r="Z3085" s="101"/>
      <c r="AA3085" s="101"/>
    </row>
    <row r="3086" customFormat="false" ht="15.75" hidden="false" customHeight="true" outlineLevel="0" collapsed="false">
      <c r="A3086" s="101"/>
      <c r="B3086" s="101" t="n">
        <v>50</v>
      </c>
      <c r="C3086" s="101" t="n">
        <v>148</v>
      </c>
      <c r="D3086" s="101" t="n">
        <v>98</v>
      </c>
      <c r="E3086" s="101" t="n">
        <v>246</v>
      </c>
      <c r="F3086" s="101" t="s">
        <v>319</v>
      </c>
      <c r="G3086" s="101" t="str">
        <f aca="false">E3086&amp;""&amp;F3086</f>
        <v>246Cf</v>
      </c>
      <c r="H3086" s="101" t="n">
        <v>64091.94</v>
      </c>
      <c r="I3086" s="101" t="n">
        <v>7366.31</v>
      </c>
      <c r="J3086" s="101" t="n">
        <v>5012.67</v>
      </c>
      <c r="K3086" s="101" t="n">
        <v>13530.04</v>
      </c>
      <c r="L3086" s="101" t="n">
        <v>8939.84</v>
      </c>
      <c r="M3086" s="101" t="n">
        <v>-3810.01</v>
      </c>
      <c r="N3086" s="101" t="n">
        <v>-6096.57</v>
      </c>
      <c r="O3086" s="101" t="n">
        <v>6861.61</v>
      </c>
      <c r="P3086" s="101" t="n">
        <v>-4201.93</v>
      </c>
      <c r="Q3086" s="101" t="n">
        <v>-10347.01</v>
      </c>
      <c r="R3086" s="101"/>
      <c r="S3086" s="101"/>
      <c r="T3086" s="101"/>
      <c r="U3086" s="101"/>
      <c r="V3086" s="101"/>
      <c r="W3086" s="101"/>
      <c r="X3086" s="101"/>
      <c r="Y3086" s="101"/>
      <c r="Z3086" s="101"/>
      <c r="AA3086" s="101"/>
    </row>
    <row r="3087" customFormat="false" ht="15.75" hidden="false" customHeight="true" outlineLevel="0" collapsed="false">
      <c r="A3087" s="101"/>
      <c r="B3087" s="101" t="n">
        <v>48</v>
      </c>
      <c r="C3087" s="101" t="n">
        <v>147</v>
      </c>
      <c r="D3087" s="101" t="n">
        <v>99</v>
      </c>
      <c r="E3087" s="101" t="n">
        <v>246</v>
      </c>
      <c r="F3087" s="101" t="s">
        <v>320</v>
      </c>
      <c r="G3087" s="101" t="str">
        <f aca="false">E3087&amp;""&amp;F3087</f>
        <v>246Es</v>
      </c>
      <c r="H3087" s="101" t="n">
        <v>67902.01</v>
      </c>
      <c r="I3087" s="101" t="n">
        <v>6537.01</v>
      </c>
      <c r="J3087" s="101" t="n">
        <v>2774.01</v>
      </c>
      <c r="K3087" s="101" t="n">
        <v>14267.01</v>
      </c>
      <c r="L3087" s="101" t="n">
        <v>7391.01</v>
      </c>
      <c r="M3087" s="101" t="n">
        <v>-2286.01</v>
      </c>
      <c r="N3087" s="101" t="n">
        <v>-8213.01</v>
      </c>
      <c r="O3087" s="101" t="n">
        <v>7742.01</v>
      </c>
      <c r="P3087" s="101" t="n">
        <v>-1202.01</v>
      </c>
      <c r="Q3087" s="101" t="n">
        <v>-10356.01</v>
      </c>
      <c r="R3087" s="101"/>
      <c r="S3087" s="101"/>
      <c r="T3087" s="101"/>
      <c r="U3087" s="101"/>
      <c r="V3087" s="101"/>
      <c r="W3087" s="101"/>
      <c r="X3087" s="101"/>
      <c r="Y3087" s="101"/>
      <c r="Z3087" s="101"/>
      <c r="AA3087" s="101"/>
    </row>
    <row r="3088" customFormat="false" ht="15.75" hidden="false" customHeight="true" outlineLevel="0" collapsed="false">
      <c r="A3088" s="101"/>
      <c r="B3088" s="101" t="n">
        <v>46</v>
      </c>
      <c r="C3088" s="101" t="n">
        <v>146</v>
      </c>
      <c r="D3088" s="101" t="n">
        <v>100</v>
      </c>
      <c r="E3088" s="101" t="n">
        <v>246</v>
      </c>
      <c r="F3088" s="101" t="s">
        <v>321</v>
      </c>
      <c r="G3088" s="101" t="str">
        <f aca="false">E3088&amp;""&amp;F3088</f>
        <v>246Fm</v>
      </c>
      <c r="H3088" s="101" t="n">
        <v>70188.512</v>
      </c>
      <c r="I3088" s="101" t="n">
        <v>8070.01</v>
      </c>
      <c r="J3088" s="101" t="n">
        <v>3468.01</v>
      </c>
      <c r="K3088" s="101" t="n">
        <v>14920.01</v>
      </c>
      <c r="L3088" s="101" t="n">
        <v>5868.78</v>
      </c>
      <c r="M3088" s="101" t="n">
        <v>-5926.01</v>
      </c>
      <c r="N3088" s="101"/>
      <c r="O3088" s="101" t="n">
        <v>8376.87</v>
      </c>
      <c r="P3088" s="101" t="n">
        <v>-487.39</v>
      </c>
      <c r="Q3088" s="101" t="n">
        <v>-13155.01</v>
      </c>
      <c r="R3088" s="101"/>
      <c r="S3088" s="101"/>
      <c r="T3088" s="101"/>
      <c r="U3088" s="101"/>
      <c r="V3088" s="101"/>
      <c r="W3088" s="101"/>
      <c r="X3088" s="101"/>
      <c r="Y3088" s="101"/>
      <c r="Z3088" s="101"/>
      <c r="AA3088" s="101"/>
    </row>
    <row r="3089" customFormat="false" ht="15.75" hidden="false" customHeight="true" outlineLevel="0" collapsed="false">
      <c r="A3089" s="101"/>
      <c r="B3089" s="101" t="n">
        <v>44</v>
      </c>
      <c r="C3089" s="101" t="n">
        <v>145</v>
      </c>
      <c r="D3089" s="101" t="n">
        <v>101</v>
      </c>
      <c r="E3089" s="101" t="n">
        <v>246</v>
      </c>
      <c r="F3089" s="101" t="s">
        <v>322</v>
      </c>
      <c r="G3089" s="101" t="str">
        <f aca="false">E3089&amp;""&amp;F3089</f>
        <v>246Md</v>
      </c>
      <c r="H3089" s="101" t="n">
        <v>76115.01</v>
      </c>
      <c r="I3089" s="101" t="n">
        <v>7229.01</v>
      </c>
      <c r="J3089" s="101" t="n">
        <v>1361.01</v>
      </c>
      <c r="K3089" s="101"/>
      <c r="L3089" s="101" t="n">
        <v>4490.01</v>
      </c>
      <c r="M3089" s="101"/>
      <c r="N3089" s="101"/>
      <c r="O3089" s="101" t="n">
        <v>8888.71</v>
      </c>
      <c r="P3089" s="101" t="n">
        <v>2458.01</v>
      </c>
      <c r="Q3089" s="101"/>
      <c r="R3089" s="101"/>
      <c r="S3089" s="101"/>
      <c r="T3089" s="101"/>
      <c r="U3089" s="101"/>
      <c r="V3089" s="101"/>
      <c r="W3089" s="101"/>
      <c r="X3089" s="101"/>
      <c r="Y3089" s="101"/>
      <c r="Z3089" s="101"/>
      <c r="AA3089" s="101"/>
    </row>
    <row r="3090" customFormat="false" ht="15.75" hidden="false" customHeight="true" outlineLevel="0" collapsed="false">
      <c r="A3090" s="101"/>
      <c r="B3090" s="101" t="n">
        <v>59</v>
      </c>
      <c r="C3090" s="101" t="n">
        <v>153</v>
      </c>
      <c r="D3090" s="101" t="n">
        <v>94</v>
      </c>
      <c r="E3090" s="101" t="n">
        <v>247</v>
      </c>
      <c r="F3090" s="101" t="s">
        <v>315</v>
      </c>
      <c r="G3090" s="101" t="str">
        <f aca="false">E3090&amp;""&amp;F3090</f>
        <v>247Pu</v>
      </c>
      <c r="H3090" s="101" t="n">
        <v>69108.01</v>
      </c>
      <c r="I3090" s="101" t="n">
        <v>4360.01</v>
      </c>
      <c r="J3090" s="101"/>
      <c r="K3090" s="101" t="n">
        <v>10215.01</v>
      </c>
      <c r="L3090" s="101"/>
      <c r="M3090" s="101" t="n">
        <v>1953.01</v>
      </c>
      <c r="N3090" s="101" t="n">
        <v>3573.01</v>
      </c>
      <c r="O3090" s="101" t="n">
        <v>4282.01</v>
      </c>
      <c r="P3090" s="101"/>
      <c r="Q3090" s="101" t="n">
        <v>-3959.01</v>
      </c>
      <c r="R3090" s="101"/>
      <c r="S3090" s="101"/>
      <c r="T3090" s="101"/>
      <c r="U3090" s="101"/>
      <c r="V3090" s="101"/>
      <c r="W3090" s="101"/>
      <c r="X3090" s="101"/>
      <c r="Y3090" s="101"/>
      <c r="Z3090" s="101"/>
      <c r="AA3090" s="101"/>
    </row>
    <row r="3091" customFormat="false" ht="15.75" hidden="false" customHeight="true" outlineLevel="0" collapsed="false">
      <c r="A3091" s="101"/>
      <c r="B3091" s="101" t="n">
        <v>57</v>
      </c>
      <c r="C3091" s="101" t="n">
        <v>152</v>
      </c>
      <c r="D3091" s="101" t="n">
        <v>95</v>
      </c>
      <c r="E3091" s="101" t="n">
        <v>247</v>
      </c>
      <c r="F3091" s="101" t="s">
        <v>316</v>
      </c>
      <c r="G3091" s="101" t="str">
        <f aca="false">E3091&amp;""&amp;F3091</f>
        <v>247Am</v>
      </c>
      <c r="H3091" s="101" t="n">
        <v>67154.01</v>
      </c>
      <c r="I3091" s="101" t="n">
        <v>5912.01</v>
      </c>
      <c r="J3091" s="101" t="n">
        <v>5530.01</v>
      </c>
      <c r="K3091" s="101" t="n">
        <v>10890.01</v>
      </c>
      <c r="L3091" s="101" t="n">
        <v>13373.01</v>
      </c>
      <c r="M3091" s="101" t="n">
        <v>1620.01</v>
      </c>
      <c r="N3091" s="101" t="n">
        <v>1664.01</v>
      </c>
      <c r="O3091" s="101" t="n">
        <v>4853.01</v>
      </c>
      <c r="P3091" s="101"/>
      <c r="Q3091" s="101" t="n">
        <v>-3535.01</v>
      </c>
      <c r="R3091" s="101"/>
      <c r="S3091" s="101"/>
      <c r="T3091" s="101"/>
      <c r="U3091" s="101"/>
      <c r="V3091" s="101"/>
      <c r="W3091" s="101"/>
      <c r="X3091" s="101"/>
      <c r="Y3091" s="101"/>
      <c r="Z3091" s="101"/>
      <c r="AA3091" s="101"/>
    </row>
    <row r="3092" customFormat="false" ht="15.75" hidden="false" customHeight="true" outlineLevel="0" collapsed="false">
      <c r="A3092" s="101"/>
      <c r="B3092" s="101" t="n">
        <v>55</v>
      </c>
      <c r="C3092" s="101" t="n">
        <v>151</v>
      </c>
      <c r="D3092" s="101" t="n">
        <v>96</v>
      </c>
      <c r="E3092" s="101" t="n">
        <v>247</v>
      </c>
      <c r="F3092" s="101" t="s">
        <v>317</v>
      </c>
      <c r="G3092" s="101" t="str">
        <f aca="false">E3092&amp;""&amp;F3092</f>
        <v>247Cm</v>
      </c>
      <c r="H3092" s="101" t="n">
        <v>65534.451</v>
      </c>
      <c r="I3092" s="101" t="n">
        <v>5155.47</v>
      </c>
      <c r="J3092" s="101" t="n">
        <v>6750.01</v>
      </c>
      <c r="K3092" s="101" t="n">
        <v>11613.08</v>
      </c>
      <c r="L3092" s="101" t="n">
        <v>12223.06</v>
      </c>
      <c r="M3092" s="101" t="n">
        <v>43.621</v>
      </c>
      <c r="N3092" s="101" t="n">
        <v>-569.45</v>
      </c>
      <c r="O3092" s="101" t="n">
        <v>5353.56</v>
      </c>
      <c r="P3092" s="101" t="n">
        <v>-7150.48</v>
      </c>
      <c r="Q3092" s="101" t="n">
        <v>-6505.47</v>
      </c>
      <c r="R3092" s="101"/>
      <c r="S3092" s="101"/>
      <c r="T3092" s="101"/>
      <c r="U3092" s="101"/>
      <c r="V3092" s="101"/>
      <c r="W3092" s="101"/>
      <c r="X3092" s="101"/>
      <c r="Y3092" s="101"/>
      <c r="Z3092" s="101"/>
      <c r="AA3092" s="101"/>
    </row>
    <row r="3093" customFormat="false" ht="15.75" hidden="false" customHeight="true" outlineLevel="0" collapsed="false">
      <c r="A3093" s="101"/>
      <c r="B3093" s="101" t="n">
        <v>53</v>
      </c>
      <c r="C3093" s="101" t="n">
        <v>150</v>
      </c>
      <c r="D3093" s="101" t="n">
        <v>97</v>
      </c>
      <c r="E3093" s="101" t="n">
        <v>247</v>
      </c>
      <c r="F3093" s="101" t="s">
        <v>318</v>
      </c>
      <c r="G3093" s="101" t="str">
        <f aca="false">E3093&amp;""&amp;F3093</f>
        <v>247Bk</v>
      </c>
      <c r="H3093" s="101" t="n">
        <v>65490.83</v>
      </c>
      <c r="I3093" s="101" t="n">
        <v>6549.09</v>
      </c>
      <c r="J3093" s="101" t="n">
        <v>4416.75</v>
      </c>
      <c r="K3093" s="101" t="n">
        <v>12467.44</v>
      </c>
      <c r="L3093" s="101" t="n">
        <v>10989.39</v>
      </c>
      <c r="M3093" s="101" t="n">
        <v>-613.073</v>
      </c>
      <c r="N3093" s="101" t="n">
        <v>-3087.64</v>
      </c>
      <c r="O3093" s="101" t="n">
        <v>5889.6</v>
      </c>
      <c r="P3093" s="101" t="n">
        <v>-6793.01</v>
      </c>
      <c r="Q3093" s="101" t="n">
        <v>-6672.43</v>
      </c>
      <c r="R3093" s="101"/>
      <c r="S3093" s="101"/>
      <c r="T3093" s="101"/>
      <c r="U3093" s="101"/>
      <c r="V3093" s="101"/>
      <c r="W3093" s="101"/>
      <c r="X3093" s="101"/>
      <c r="Y3093" s="101"/>
      <c r="Z3093" s="101"/>
      <c r="AA3093" s="101"/>
    </row>
    <row r="3094" customFormat="false" ht="15.75" hidden="false" customHeight="true" outlineLevel="0" collapsed="false">
      <c r="A3094" s="101"/>
      <c r="B3094" s="101" t="n">
        <v>51</v>
      </c>
      <c r="C3094" s="101" t="n">
        <v>149</v>
      </c>
      <c r="D3094" s="101" t="n">
        <v>98</v>
      </c>
      <c r="E3094" s="101" t="n">
        <v>247</v>
      </c>
      <c r="F3094" s="101" t="s">
        <v>319</v>
      </c>
      <c r="G3094" s="101" t="str">
        <f aca="false">E3094&amp;""&amp;F3094</f>
        <v>247Cf</v>
      </c>
      <c r="H3094" s="101" t="n">
        <v>66103.904</v>
      </c>
      <c r="I3094" s="101" t="n">
        <v>6059.35</v>
      </c>
      <c r="J3094" s="101" t="n">
        <v>5153.67</v>
      </c>
      <c r="K3094" s="101" t="n">
        <v>13425.67</v>
      </c>
      <c r="L3094" s="101" t="n">
        <v>9478.93</v>
      </c>
      <c r="M3094" s="101" t="n">
        <v>-2474.564</v>
      </c>
      <c r="N3094" s="101" t="n">
        <v>-5570.01</v>
      </c>
      <c r="O3094" s="101" t="n">
        <v>6495.2</v>
      </c>
      <c r="P3094" s="101" t="n">
        <v>-3803.67</v>
      </c>
      <c r="Q3094" s="101" t="n">
        <v>-9870.01</v>
      </c>
      <c r="R3094" s="101"/>
      <c r="S3094" s="101"/>
      <c r="T3094" s="101"/>
      <c r="U3094" s="101"/>
      <c r="V3094" s="101"/>
      <c r="W3094" s="101"/>
      <c r="X3094" s="101"/>
      <c r="Y3094" s="101"/>
      <c r="Z3094" s="101"/>
      <c r="AA3094" s="101"/>
    </row>
    <row r="3095" customFormat="false" ht="15.75" hidden="false" customHeight="true" outlineLevel="0" collapsed="false">
      <c r="A3095" s="101"/>
      <c r="B3095" s="101" t="n">
        <v>49</v>
      </c>
      <c r="C3095" s="101" t="n">
        <v>148</v>
      </c>
      <c r="D3095" s="101" t="n">
        <v>99</v>
      </c>
      <c r="E3095" s="101" t="n">
        <v>247</v>
      </c>
      <c r="F3095" s="101" t="s">
        <v>320</v>
      </c>
      <c r="G3095" s="101" t="str">
        <f aca="false">E3095&amp;""&amp;F3095</f>
        <v>247Es</v>
      </c>
      <c r="H3095" s="101" t="n">
        <v>68578.468</v>
      </c>
      <c r="I3095" s="101" t="n">
        <v>7395.01</v>
      </c>
      <c r="J3095" s="101" t="n">
        <v>2802.44</v>
      </c>
      <c r="K3095" s="101" t="n">
        <v>13932.01</v>
      </c>
      <c r="L3095" s="101" t="n">
        <v>7815.11</v>
      </c>
      <c r="M3095" s="101" t="n">
        <v>-3095.01</v>
      </c>
      <c r="N3095" s="101" t="n">
        <v>-7359.01</v>
      </c>
      <c r="O3095" s="101" t="n">
        <v>7462.17</v>
      </c>
      <c r="P3095" s="101" t="n">
        <v>-2679.11</v>
      </c>
      <c r="Q3095" s="101" t="n">
        <v>-9681.36</v>
      </c>
      <c r="R3095" s="101"/>
      <c r="S3095" s="101"/>
      <c r="T3095" s="101"/>
      <c r="U3095" s="101"/>
      <c r="V3095" s="101"/>
      <c r="W3095" s="101"/>
      <c r="X3095" s="101"/>
      <c r="Y3095" s="101"/>
      <c r="Z3095" s="101"/>
      <c r="AA3095" s="101"/>
    </row>
    <row r="3096" customFormat="false" ht="15.75" hidden="false" customHeight="true" outlineLevel="0" collapsed="false">
      <c r="A3096" s="101"/>
      <c r="B3096" s="101" t="n">
        <v>47</v>
      </c>
      <c r="C3096" s="101" t="n">
        <v>147</v>
      </c>
      <c r="D3096" s="101" t="n">
        <v>100</v>
      </c>
      <c r="E3096" s="101" t="n">
        <v>247</v>
      </c>
      <c r="F3096" s="101" t="s">
        <v>321</v>
      </c>
      <c r="G3096" s="101" t="str">
        <f aca="false">E3096&amp;""&amp;F3096</f>
        <v>247Fm</v>
      </c>
      <c r="H3096" s="101" t="n">
        <v>71674.01</v>
      </c>
      <c r="I3096" s="101" t="n">
        <v>6586.01</v>
      </c>
      <c r="J3096" s="101" t="n">
        <v>3517.01</v>
      </c>
      <c r="K3096" s="101" t="n">
        <v>14656.01</v>
      </c>
      <c r="L3096" s="101" t="n">
        <v>6291.01</v>
      </c>
      <c r="M3096" s="101" t="n">
        <v>-4264.01</v>
      </c>
      <c r="N3096" s="101"/>
      <c r="O3096" s="101" t="n">
        <v>8257.59</v>
      </c>
      <c r="P3096" s="101" t="n">
        <v>293.01</v>
      </c>
      <c r="Q3096" s="101" t="n">
        <v>-12512.01</v>
      </c>
      <c r="R3096" s="101"/>
      <c r="S3096" s="101"/>
      <c r="T3096" s="101"/>
      <c r="U3096" s="101"/>
      <c r="V3096" s="101"/>
      <c r="W3096" s="101"/>
      <c r="X3096" s="101"/>
      <c r="Y3096" s="101"/>
      <c r="Z3096" s="101"/>
      <c r="AA3096" s="101"/>
    </row>
    <row r="3097" customFormat="false" ht="15.75" hidden="false" customHeight="true" outlineLevel="0" collapsed="false">
      <c r="A3097" s="101"/>
      <c r="B3097" s="101" t="n">
        <v>45</v>
      </c>
      <c r="C3097" s="101" t="n">
        <v>146</v>
      </c>
      <c r="D3097" s="101" t="n">
        <v>101</v>
      </c>
      <c r="E3097" s="101" t="n">
        <v>247</v>
      </c>
      <c r="F3097" s="101" t="s">
        <v>322</v>
      </c>
      <c r="G3097" s="101" t="str">
        <f aca="false">E3097&amp;""&amp;F3097</f>
        <v>247Md</v>
      </c>
      <c r="H3097" s="101" t="n">
        <v>75937.01</v>
      </c>
      <c r="I3097" s="101" t="n">
        <v>8249.01</v>
      </c>
      <c r="J3097" s="101" t="n">
        <v>1540.01</v>
      </c>
      <c r="K3097" s="101" t="n">
        <v>15478.01</v>
      </c>
      <c r="L3097" s="101" t="n">
        <v>5008.01</v>
      </c>
      <c r="M3097" s="101"/>
      <c r="N3097" s="101"/>
      <c r="O3097" s="101" t="n">
        <v>8764.4</v>
      </c>
      <c r="P3097" s="101" t="n">
        <v>746.01</v>
      </c>
      <c r="Q3097" s="101"/>
      <c r="R3097" s="101"/>
      <c r="S3097" s="101"/>
      <c r="T3097" s="101"/>
      <c r="U3097" s="101"/>
      <c r="V3097" s="101"/>
      <c r="W3097" s="101"/>
      <c r="X3097" s="101"/>
      <c r="Y3097" s="101"/>
      <c r="Z3097" s="101"/>
      <c r="AA3097" s="101"/>
    </row>
    <row r="3098" customFormat="false" ht="15.75" hidden="false" customHeight="true" outlineLevel="0" collapsed="false">
      <c r="A3098" s="101"/>
      <c r="B3098" s="101" t="n">
        <v>58</v>
      </c>
      <c r="C3098" s="101" t="n">
        <v>153</v>
      </c>
      <c r="D3098" s="101" t="n">
        <v>95</v>
      </c>
      <c r="E3098" s="101" t="n">
        <v>248</v>
      </c>
      <c r="F3098" s="101" t="s">
        <v>316</v>
      </c>
      <c r="G3098" s="101" t="str">
        <f aca="false">E3098&amp;""&amp;F3098</f>
        <v>248Am</v>
      </c>
      <c r="H3098" s="101" t="n">
        <v>70563.01</v>
      </c>
      <c r="I3098" s="101" t="n">
        <v>4662.01</v>
      </c>
      <c r="J3098" s="101" t="n">
        <v>5833.01</v>
      </c>
      <c r="K3098" s="101" t="n">
        <v>10574.01</v>
      </c>
      <c r="L3098" s="101"/>
      <c r="M3098" s="101" t="n">
        <v>3170.01</v>
      </c>
      <c r="N3098" s="101" t="n">
        <v>2483.01</v>
      </c>
      <c r="O3098" s="101" t="n">
        <v>4937.01</v>
      </c>
      <c r="P3098" s="101"/>
      <c r="Q3098" s="101" t="n">
        <v>-3042.01</v>
      </c>
      <c r="R3098" s="101"/>
      <c r="S3098" s="101"/>
      <c r="T3098" s="101"/>
      <c r="U3098" s="101"/>
      <c r="V3098" s="101"/>
      <c r="W3098" s="101"/>
      <c r="X3098" s="101"/>
      <c r="Y3098" s="101"/>
      <c r="Z3098" s="101"/>
      <c r="AA3098" s="101"/>
    </row>
    <row r="3099" customFormat="false" ht="15.75" hidden="false" customHeight="true" outlineLevel="0" collapsed="false">
      <c r="A3099" s="101"/>
      <c r="B3099" s="101" t="n">
        <v>56</v>
      </c>
      <c r="C3099" s="101" t="n">
        <v>152</v>
      </c>
      <c r="D3099" s="101" t="n">
        <v>96</v>
      </c>
      <c r="E3099" s="101" t="n">
        <v>248</v>
      </c>
      <c r="F3099" s="101" t="s">
        <v>317</v>
      </c>
      <c r="G3099" s="101" t="str">
        <f aca="false">E3099&amp;""&amp;F3099</f>
        <v>248Cm</v>
      </c>
      <c r="H3099" s="101" t="n">
        <v>67393.463</v>
      </c>
      <c r="I3099" s="101" t="n">
        <v>6212.31</v>
      </c>
      <c r="J3099" s="101" t="n">
        <v>7050.01</v>
      </c>
      <c r="K3099" s="101" t="n">
        <v>11367.78</v>
      </c>
      <c r="L3099" s="101" t="n">
        <v>12580.44</v>
      </c>
      <c r="M3099" s="101" t="n">
        <v>-687.01</v>
      </c>
      <c r="N3099" s="101" t="n">
        <v>153.51</v>
      </c>
      <c r="O3099" s="101" t="n">
        <v>5161.73</v>
      </c>
      <c r="P3099" s="101" t="n">
        <v>-9003.01</v>
      </c>
      <c r="Q3099" s="101" t="n">
        <v>-6168.68</v>
      </c>
      <c r="R3099" s="101"/>
      <c r="S3099" s="101"/>
      <c r="T3099" s="101"/>
      <c r="U3099" s="101"/>
      <c r="V3099" s="101"/>
      <c r="W3099" s="101"/>
      <c r="X3099" s="101"/>
      <c r="Y3099" s="101"/>
      <c r="Z3099" s="101"/>
      <c r="AA3099" s="101"/>
    </row>
    <row r="3100" customFormat="false" ht="15.75" hidden="false" customHeight="true" outlineLevel="0" collapsed="false">
      <c r="A3100" s="101"/>
      <c r="B3100" s="101" t="n">
        <v>54</v>
      </c>
      <c r="C3100" s="101" t="n">
        <v>151</v>
      </c>
      <c r="D3100" s="101" t="n">
        <v>97</v>
      </c>
      <c r="E3100" s="101" t="n">
        <v>248</v>
      </c>
      <c r="F3100" s="101" t="s">
        <v>318</v>
      </c>
      <c r="G3100" s="101" t="str">
        <f aca="false">E3100&amp;""&amp;F3100</f>
        <v>248Bk</v>
      </c>
      <c r="H3100" s="101" t="n">
        <v>68081.01</v>
      </c>
      <c r="I3100" s="101" t="n">
        <v>5481.01</v>
      </c>
      <c r="J3100" s="101" t="n">
        <v>4743.01</v>
      </c>
      <c r="K3100" s="101" t="n">
        <v>12030.01</v>
      </c>
      <c r="L3100" s="101" t="n">
        <v>11492.01</v>
      </c>
      <c r="M3100" s="101" t="n">
        <v>841.01</v>
      </c>
      <c r="N3100" s="101" t="n">
        <v>-2220.01</v>
      </c>
      <c r="O3100" s="101" t="n">
        <v>5775.01</v>
      </c>
      <c r="P3100" s="101" t="n">
        <v>-6363.01</v>
      </c>
      <c r="Q3100" s="101" t="n">
        <v>-6094.01</v>
      </c>
      <c r="R3100" s="101"/>
      <c r="S3100" s="101"/>
      <c r="T3100" s="101"/>
      <c r="U3100" s="101"/>
      <c r="V3100" s="101"/>
      <c r="W3100" s="101"/>
      <c r="X3100" s="101"/>
      <c r="Y3100" s="101"/>
      <c r="Z3100" s="101"/>
      <c r="AA3100" s="101"/>
    </row>
    <row r="3101" customFormat="false" ht="15.75" hidden="false" customHeight="true" outlineLevel="0" collapsed="false">
      <c r="A3101" s="101"/>
      <c r="B3101" s="101" t="n">
        <v>52</v>
      </c>
      <c r="C3101" s="101" t="n">
        <v>150</v>
      </c>
      <c r="D3101" s="101" t="n">
        <v>98</v>
      </c>
      <c r="E3101" s="101" t="n">
        <v>248</v>
      </c>
      <c r="F3101" s="101" t="s">
        <v>319</v>
      </c>
      <c r="G3101" s="101" t="str">
        <f aca="false">E3101&amp;""&amp;F3101</f>
        <v>248Cf</v>
      </c>
      <c r="H3101" s="101" t="n">
        <v>67239.957</v>
      </c>
      <c r="I3101" s="101" t="n">
        <v>6935.26</v>
      </c>
      <c r="J3101" s="101" t="n">
        <v>5539.84</v>
      </c>
      <c r="K3101" s="101" t="n">
        <v>12994.62</v>
      </c>
      <c r="L3101" s="101" t="n">
        <v>9956.59</v>
      </c>
      <c r="M3101" s="101" t="n">
        <v>-3061.01</v>
      </c>
      <c r="N3101" s="101" t="n">
        <v>-4658.77</v>
      </c>
      <c r="O3101" s="101" t="n">
        <v>6361.2</v>
      </c>
      <c r="P3101" s="101" t="n">
        <v>-5583.47</v>
      </c>
      <c r="Q3101" s="101" t="n">
        <v>-9409.83</v>
      </c>
      <c r="R3101" s="101"/>
      <c r="S3101" s="101"/>
      <c r="T3101" s="101"/>
      <c r="U3101" s="101"/>
      <c r="V3101" s="101"/>
      <c r="W3101" s="101"/>
      <c r="X3101" s="101"/>
      <c r="Y3101" s="101"/>
      <c r="Z3101" s="101"/>
      <c r="AA3101" s="101"/>
    </row>
    <row r="3102" customFormat="false" ht="15.75" hidden="false" customHeight="true" outlineLevel="0" collapsed="false">
      <c r="A3102" s="101"/>
      <c r="B3102" s="101" t="n">
        <v>50</v>
      </c>
      <c r="C3102" s="101" t="n">
        <v>149</v>
      </c>
      <c r="D3102" s="101" t="n">
        <v>99</v>
      </c>
      <c r="E3102" s="101" t="n">
        <v>248</v>
      </c>
      <c r="F3102" s="101" t="s">
        <v>320</v>
      </c>
      <c r="G3102" s="101" t="str">
        <f aca="false">E3102&amp;""&amp;F3102</f>
        <v>248Es</v>
      </c>
      <c r="H3102" s="101" t="n">
        <v>70301.01</v>
      </c>
      <c r="I3102" s="101" t="n">
        <v>6349.01</v>
      </c>
      <c r="J3102" s="101" t="n">
        <v>3092.01</v>
      </c>
      <c r="K3102" s="101" t="n">
        <v>13744.01</v>
      </c>
      <c r="L3102" s="101" t="n">
        <v>8246.01</v>
      </c>
      <c r="M3102" s="101" t="n">
        <v>-1598.01</v>
      </c>
      <c r="N3102" s="101" t="n">
        <v>-6848.01</v>
      </c>
      <c r="O3102" s="101" t="n">
        <v>7160.01</v>
      </c>
      <c r="P3102" s="101" t="n">
        <v>-2479.01</v>
      </c>
      <c r="Q3102" s="101" t="n">
        <v>-9444.01</v>
      </c>
      <c r="R3102" s="101"/>
      <c r="S3102" s="101"/>
      <c r="T3102" s="101"/>
      <c r="U3102" s="101"/>
      <c r="V3102" s="101"/>
      <c r="W3102" s="101"/>
      <c r="X3102" s="101"/>
      <c r="Y3102" s="101"/>
      <c r="Z3102" s="101"/>
      <c r="AA3102" s="101"/>
    </row>
    <row r="3103" customFormat="false" ht="15.75" hidden="false" customHeight="true" outlineLevel="0" collapsed="false">
      <c r="A3103" s="101"/>
      <c r="B3103" s="101" t="n">
        <v>48</v>
      </c>
      <c r="C3103" s="101" t="n">
        <v>148</v>
      </c>
      <c r="D3103" s="101" t="n">
        <v>100</v>
      </c>
      <c r="E3103" s="101" t="n">
        <v>248</v>
      </c>
      <c r="F3103" s="101" t="s">
        <v>321</v>
      </c>
      <c r="G3103" s="101" t="str">
        <f aca="false">E3103&amp;""&amp;F3103</f>
        <v>248Fm</v>
      </c>
      <c r="H3103" s="101" t="n">
        <v>71898.728</v>
      </c>
      <c r="I3103" s="101" t="n">
        <v>7846.01</v>
      </c>
      <c r="J3103" s="101" t="n">
        <v>3968.71</v>
      </c>
      <c r="K3103" s="101" t="n">
        <v>14432.42</v>
      </c>
      <c r="L3103" s="101" t="n">
        <v>6771.15</v>
      </c>
      <c r="M3103" s="101" t="n">
        <v>-5250.01</v>
      </c>
      <c r="N3103" s="101" t="n">
        <v>-8722.01</v>
      </c>
      <c r="O3103" s="101" t="n">
        <v>7994.46</v>
      </c>
      <c r="P3103" s="101" t="n">
        <v>-1494.15</v>
      </c>
      <c r="Q3103" s="101" t="n">
        <v>-12110.01</v>
      </c>
      <c r="R3103" s="101"/>
      <c r="S3103" s="101"/>
      <c r="T3103" s="101"/>
      <c r="U3103" s="101"/>
      <c r="V3103" s="101"/>
      <c r="W3103" s="101"/>
      <c r="X3103" s="101"/>
      <c r="Y3103" s="101"/>
      <c r="Z3103" s="101"/>
      <c r="AA3103" s="101"/>
    </row>
    <row r="3104" customFormat="false" ht="15.75" hidden="false" customHeight="true" outlineLevel="0" collapsed="false">
      <c r="A3104" s="101"/>
      <c r="B3104" s="101" t="n">
        <v>46</v>
      </c>
      <c r="C3104" s="101" t="n">
        <v>147</v>
      </c>
      <c r="D3104" s="101" t="n">
        <v>101</v>
      </c>
      <c r="E3104" s="101" t="n">
        <v>248</v>
      </c>
      <c r="F3104" s="101" t="s">
        <v>322</v>
      </c>
      <c r="G3104" s="101" t="str">
        <f aca="false">E3104&amp;""&amp;F3104</f>
        <v>248Md</v>
      </c>
      <c r="H3104" s="101" t="n">
        <v>77149.01</v>
      </c>
      <c r="I3104" s="101" t="n">
        <v>6860.01</v>
      </c>
      <c r="J3104" s="101" t="n">
        <v>1814.01</v>
      </c>
      <c r="K3104" s="101" t="n">
        <v>15109.01</v>
      </c>
      <c r="L3104" s="101" t="n">
        <v>5331.01</v>
      </c>
      <c r="M3104" s="101" t="n">
        <v>-3472.01</v>
      </c>
      <c r="N3104" s="101"/>
      <c r="O3104" s="101" t="n">
        <v>8697.01</v>
      </c>
      <c r="P3104" s="101" t="n">
        <v>1281.01</v>
      </c>
      <c r="Q3104" s="101"/>
      <c r="R3104" s="101"/>
      <c r="S3104" s="101"/>
      <c r="T3104" s="101"/>
      <c r="U3104" s="101"/>
      <c r="V3104" s="101"/>
      <c r="W3104" s="101"/>
      <c r="X3104" s="101"/>
      <c r="Y3104" s="101"/>
      <c r="Z3104" s="101"/>
      <c r="AA3104" s="101"/>
    </row>
    <row r="3105" customFormat="false" ht="15.75" hidden="false" customHeight="true" outlineLevel="0" collapsed="false">
      <c r="A3105" s="101"/>
      <c r="B3105" s="101" t="n">
        <v>44</v>
      </c>
      <c r="C3105" s="101" t="n">
        <v>146</v>
      </c>
      <c r="D3105" s="101" t="n">
        <v>102</v>
      </c>
      <c r="E3105" s="101" t="n">
        <v>248</v>
      </c>
      <c r="F3105" s="101" t="s">
        <v>323</v>
      </c>
      <c r="G3105" s="101" t="str">
        <f aca="false">E3105&amp;""&amp;F3105</f>
        <v>248No</v>
      </c>
      <c r="H3105" s="101" t="n">
        <v>80621.01</v>
      </c>
      <c r="I3105" s="101"/>
      <c r="J3105" s="101" t="n">
        <v>2606.01</v>
      </c>
      <c r="K3105" s="101"/>
      <c r="L3105" s="101" t="n">
        <v>4146.01</v>
      </c>
      <c r="M3105" s="101"/>
      <c r="N3105" s="101"/>
      <c r="O3105" s="101" t="n">
        <v>9230.01</v>
      </c>
      <c r="P3105" s="101" t="n">
        <v>1658.01</v>
      </c>
      <c r="Q3105" s="101"/>
      <c r="R3105" s="101"/>
      <c r="S3105" s="101"/>
      <c r="T3105" s="101"/>
      <c r="U3105" s="101"/>
      <c r="V3105" s="101"/>
      <c r="W3105" s="101"/>
      <c r="X3105" s="101"/>
      <c r="Y3105" s="101"/>
      <c r="Z3105" s="101"/>
      <c r="AA3105" s="101"/>
    </row>
    <row r="3106" customFormat="false" ht="15.75" hidden="false" customHeight="true" outlineLevel="0" collapsed="false">
      <c r="A3106" s="101"/>
      <c r="B3106" s="101" t="n">
        <v>59</v>
      </c>
      <c r="C3106" s="101" t="n">
        <v>154</v>
      </c>
      <c r="D3106" s="101" t="n">
        <v>95</v>
      </c>
      <c r="E3106" s="101" t="n">
        <v>249</v>
      </c>
      <c r="F3106" s="101" t="s">
        <v>316</v>
      </c>
      <c r="G3106" s="101" t="str">
        <f aca="false">E3106&amp;""&amp;F3106</f>
        <v>249Am</v>
      </c>
      <c r="H3106" s="101" t="n">
        <v>73104.01</v>
      </c>
      <c r="I3106" s="101" t="n">
        <v>5531.01</v>
      </c>
      <c r="J3106" s="101"/>
      <c r="K3106" s="101" t="n">
        <v>10193.01</v>
      </c>
      <c r="L3106" s="101"/>
      <c r="M3106" s="101" t="n">
        <v>2352.01</v>
      </c>
      <c r="N3106" s="101" t="n">
        <v>3253.01</v>
      </c>
      <c r="O3106" s="101" t="n">
        <v>4729.01</v>
      </c>
      <c r="P3106" s="101"/>
      <c r="Q3106" s="101" t="n">
        <v>-2361.01</v>
      </c>
      <c r="R3106" s="101"/>
      <c r="S3106" s="101"/>
      <c r="T3106" s="101"/>
      <c r="U3106" s="101"/>
      <c r="V3106" s="101"/>
      <c r="W3106" s="101"/>
      <c r="X3106" s="101"/>
      <c r="Y3106" s="101"/>
      <c r="Z3106" s="101"/>
      <c r="AA3106" s="101"/>
    </row>
    <row r="3107" customFormat="false" ht="15.75" hidden="false" customHeight="true" outlineLevel="0" collapsed="false">
      <c r="A3107" s="101"/>
      <c r="B3107" s="101" t="n">
        <v>57</v>
      </c>
      <c r="C3107" s="101" t="n">
        <v>153</v>
      </c>
      <c r="D3107" s="101" t="n">
        <v>96</v>
      </c>
      <c r="E3107" s="101" t="n">
        <v>249</v>
      </c>
      <c r="F3107" s="101" t="s">
        <v>317</v>
      </c>
      <c r="G3107" s="101" t="str">
        <f aca="false">E3107&amp;""&amp;F3107</f>
        <v>249Cm</v>
      </c>
      <c r="H3107" s="101" t="n">
        <v>70751.41</v>
      </c>
      <c r="I3107" s="101" t="n">
        <v>4713.37</v>
      </c>
      <c r="J3107" s="101" t="n">
        <v>7101.01</v>
      </c>
      <c r="K3107" s="101" t="n">
        <v>10925.68</v>
      </c>
      <c r="L3107" s="101" t="n">
        <v>12934.01</v>
      </c>
      <c r="M3107" s="101" t="n">
        <v>900.839</v>
      </c>
      <c r="N3107" s="101" t="n">
        <v>1025.45</v>
      </c>
      <c r="O3107" s="101" t="n">
        <v>5146.93</v>
      </c>
      <c r="P3107" s="101"/>
      <c r="Q3107" s="101" t="n">
        <v>-5401.01</v>
      </c>
      <c r="R3107" s="101"/>
      <c r="S3107" s="101"/>
      <c r="T3107" s="101"/>
      <c r="U3107" s="101"/>
      <c r="V3107" s="101"/>
      <c r="W3107" s="101"/>
      <c r="X3107" s="101"/>
      <c r="Y3107" s="101"/>
      <c r="Z3107" s="101"/>
      <c r="AA3107" s="101"/>
    </row>
    <row r="3108" customFormat="false" ht="15.75" hidden="false" customHeight="true" outlineLevel="0" collapsed="false">
      <c r="A3108" s="101"/>
      <c r="B3108" s="101" t="n">
        <v>55</v>
      </c>
      <c r="C3108" s="101" t="n">
        <v>152</v>
      </c>
      <c r="D3108" s="101" t="n">
        <v>97</v>
      </c>
      <c r="E3108" s="101" t="n">
        <v>249</v>
      </c>
      <c r="F3108" s="101" t="s">
        <v>318</v>
      </c>
      <c r="G3108" s="101" t="str">
        <f aca="false">E3108&amp;""&amp;F3108</f>
        <v>249Bk</v>
      </c>
      <c r="H3108" s="101" t="n">
        <v>69850.571</v>
      </c>
      <c r="I3108" s="101" t="n">
        <v>6302.01</v>
      </c>
      <c r="J3108" s="101" t="n">
        <v>4831.86</v>
      </c>
      <c r="K3108" s="101" t="n">
        <v>11782.89</v>
      </c>
      <c r="L3108" s="101" t="n">
        <v>11882.01</v>
      </c>
      <c r="M3108" s="101" t="n">
        <v>124.609</v>
      </c>
      <c r="N3108" s="101" t="n">
        <v>-1326.01</v>
      </c>
      <c r="O3108" s="101" t="n">
        <v>5523.38</v>
      </c>
      <c r="P3108" s="101" t="n">
        <v>-8002.01</v>
      </c>
      <c r="Q3108" s="101" t="n">
        <v>-5460.7</v>
      </c>
      <c r="R3108" s="101"/>
      <c r="S3108" s="101"/>
      <c r="T3108" s="101"/>
      <c r="U3108" s="101"/>
      <c r="V3108" s="101"/>
      <c r="W3108" s="101"/>
      <c r="X3108" s="101"/>
      <c r="Y3108" s="101"/>
      <c r="Z3108" s="101"/>
      <c r="AA3108" s="101"/>
    </row>
    <row r="3109" customFormat="false" ht="15.75" hidden="false" customHeight="true" outlineLevel="0" collapsed="false">
      <c r="A3109" s="101"/>
      <c r="B3109" s="101" t="n">
        <v>53</v>
      </c>
      <c r="C3109" s="101" t="n">
        <v>151</v>
      </c>
      <c r="D3109" s="101" t="n">
        <v>98</v>
      </c>
      <c r="E3109" s="101" t="n">
        <v>249</v>
      </c>
      <c r="F3109" s="101" t="s">
        <v>319</v>
      </c>
      <c r="G3109" s="101" t="str">
        <f aca="false">E3109&amp;""&amp;F3109</f>
        <v>249Cf</v>
      </c>
      <c r="H3109" s="101" t="n">
        <v>69725.962</v>
      </c>
      <c r="I3109" s="101" t="n">
        <v>5585.31</v>
      </c>
      <c r="J3109" s="101" t="n">
        <v>5644.01</v>
      </c>
      <c r="K3109" s="101" t="n">
        <v>12520.58</v>
      </c>
      <c r="L3109" s="101" t="n">
        <v>10386.43</v>
      </c>
      <c r="M3109" s="101" t="n">
        <v>-1451.01</v>
      </c>
      <c r="N3109" s="101" t="n">
        <v>-3794.58</v>
      </c>
      <c r="O3109" s="101" t="n">
        <v>6296.15</v>
      </c>
      <c r="P3109" s="101" t="n">
        <v>-4956.47</v>
      </c>
      <c r="Q3109" s="101" t="n">
        <v>-8646.01</v>
      </c>
      <c r="R3109" s="101"/>
      <c r="S3109" s="101"/>
      <c r="T3109" s="101"/>
      <c r="U3109" s="101"/>
      <c r="V3109" s="101"/>
      <c r="W3109" s="101"/>
      <c r="X3109" s="101"/>
      <c r="Y3109" s="101"/>
      <c r="Z3109" s="101"/>
      <c r="AA3109" s="101"/>
    </row>
    <row r="3110" customFormat="false" ht="15.75" hidden="false" customHeight="true" outlineLevel="0" collapsed="false">
      <c r="A3110" s="101"/>
      <c r="B3110" s="101" t="n">
        <v>51</v>
      </c>
      <c r="C3110" s="101" t="n">
        <v>150</v>
      </c>
      <c r="D3110" s="101" t="n">
        <v>99</v>
      </c>
      <c r="E3110" s="101" t="n">
        <v>249</v>
      </c>
      <c r="F3110" s="101" t="s">
        <v>320</v>
      </c>
      <c r="G3110" s="101" t="str">
        <f aca="false">E3110&amp;""&amp;F3110</f>
        <v>249Es</v>
      </c>
      <c r="H3110" s="101" t="n">
        <v>71177.01</v>
      </c>
      <c r="I3110" s="101" t="n">
        <v>7196.01</v>
      </c>
      <c r="J3110" s="101" t="n">
        <v>3352.01</v>
      </c>
      <c r="K3110" s="101" t="n">
        <v>13545.01</v>
      </c>
      <c r="L3110" s="101" t="n">
        <v>8892.01</v>
      </c>
      <c r="M3110" s="101" t="n">
        <v>-2344.01</v>
      </c>
      <c r="N3110" s="101" t="n">
        <v>-6057.01</v>
      </c>
      <c r="O3110" s="101" t="n">
        <v>6936.01</v>
      </c>
      <c r="P3110" s="101" t="n">
        <v>-4193.01</v>
      </c>
      <c r="Q3110" s="101" t="n">
        <v>-8794.01</v>
      </c>
      <c r="R3110" s="101"/>
      <c r="S3110" s="101"/>
      <c r="T3110" s="101"/>
      <c r="U3110" s="101"/>
      <c r="V3110" s="101"/>
      <c r="W3110" s="101"/>
      <c r="X3110" s="101"/>
      <c r="Y3110" s="101"/>
      <c r="Z3110" s="101"/>
      <c r="AA3110" s="101"/>
    </row>
    <row r="3111" customFormat="false" ht="15.75" hidden="false" customHeight="true" outlineLevel="0" collapsed="false">
      <c r="A3111" s="101"/>
      <c r="B3111" s="101" t="n">
        <v>49</v>
      </c>
      <c r="C3111" s="101" t="n">
        <v>149</v>
      </c>
      <c r="D3111" s="101" t="n">
        <v>100</v>
      </c>
      <c r="E3111" s="101" t="n">
        <v>249</v>
      </c>
      <c r="F3111" s="101" t="s">
        <v>321</v>
      </c>
      <c r="G3111" s="101" t="str">
        <f aca="false">E3111&amp;""&amp;F3111</f>
        <v>249Fm</v>
      </c>
      <c r="H3111" s="101" t="n">
        <v>73520.54</v>
      </c>
      <c r="I3111" s="101" t="n">
        <v>6449.51</v>
      </c>
      <c r="J3111" s="101" t="n">
        <v>4069.01</v>
      </c>
      <c r="K3111" s="101" t="n">
        <v>14296.01</v>
      </c>
      <c r="L3111" s="101" t="n">
        <v>7161.3</v>
      </c>
      <c r="M3111" s="101" t="n">
        <v>-3713.01</v>
      </c>
      <c r="N3111" s="101" t="n">
        <v>-8262.01</v>
      </c>
      <c r="O3111" s="101" t="n">
        <v>7708.69</v>
      </c>
      <c r="P3111" s="101" t="n">
        <v>-1008.39</v>
      </c>
      <c r="Q3111" s="101" t="n">
        <v>-11700.01</v>
      </c>
      <c r="R3111" s="101"/>
      <c r="S3111" s="101"/>
      <c r="T3111" s="101"/>
      <c r="U3111" s="101"/>
      <c r="V3111" s="101"/>
      <c r="W3111" s="101"/>
      <c r="X3111" s="101"/>
      <c r="Y3111" s="101"/>
      <c r="Z3111" s="101"/>
      <c r="AA3111" s="101"/>
    </row>
    <row r="3112" customFormat="false" ht="15.75" hidden="false" customHeight="true" outlineLevel="0" collapsed="false">
      <c r="A3112" s="101"/>
      <c r="B3112" s="101" t="n">
        <v>47</v>
      </c>
      <c r="C3112" s="101" t="n">
        <v>148</v>
      </c>
      <c r="D3112" s="101" t="n">
        <v>101</v>
      </c>
      <c r="E3112" s="101" t="n">
        <v>249</v>
      </c>
      <c r="F3112" s="101" t="s">
        <v>322</v>
      </c>
      <c r="G3112" s="101" t="str">
        <f aca="false">E3112&amp;""&amp;F3112</f>
        <v>249Md</v>
      </c>
      <c r="H3112" s="101" t="n">
        <v>77234.01</v>
      </c>
      <c r="I3112" s="101" t="n">
        <v>7987.01</v>
      </c>
      <c r="J3112" s="101" t="n">
        <v>1954.01</v>
      </c>
      <c r="K3112" s="101" t="n">
        <v>14846.01</v>
      </c>
      <c r="L3112" s="101" t="n">
        <v>5923.01</v>
      </c>
      <c r="M3112" s="101" t="n">
        <v>-4549.01</v>
      </c>
      <c r="N3112" s="101"/>
      <c r="O3112" s="101" t="n">
        <v>8441</v>
      </c>
      <c r="P3112" s="101" t="n">
        <v>-356.01</v>
      </c>
      <c r="Q3112" s="101" t="n">
        <v>-11458.01</v>
      </c>
      <c r="R3112" s="101"/>
      <c r="S3112" s="101"/>
      <c r="T3112" s="101"/>
      <c r="U3112" s="101"/>
      <c r="V3112" s="101"/>
      <c r="W3112" s="101"/>
      <c r="X3112" s="101"/>
      <c r="Y3112" s="101"/>
      <c r="Z3112" s="101"/>
      <c r="AA3112" s="101"/>
    </row>
    <row r="3113" customFormat="false" ht="15.75" hidden="false" customHeight="true" outlineLevel="0" collapsed="false">
      <c r="A3113" s="101"/>
      <c r="B3113" s="101" t="n">
        <v>45</v>
      </c>
      <c r="C3113" s="101" t="n">
        <v>147</v>
      </c>
      <c r="D3113" s="101" t="n">
        <v>102</v>
      </c>
      <c r="E3113" s="101" t="n">
        <v>249</v>
      </c>
      <c r="F3113" s="101" t="s">
        <v>323</v>
      </c>
      <c r="G3113" s="101" t="str">
        <f aca="false">E3113&amp;""&amp;F3113</f>
        <v>249No</v>
      </c>
      <c r="H3113" s="101" t="n">
        <v>81782.01</v>
      </c>
      <c r="I3113" s="101" t="n">
        <v>6910.01</v>
      </c>
      <c r="J3113" s="101" t="n">
        <v>2656.01</v>
      </c>
      <c r="K3113" s="101"/>
      <c r="L3113" s="101" t="n">
        <v>4470.01</v>
      </c>
      <c r="M3113" s="101"/>
      <c r="N3113" s="101"/>
      <c r="O3113" s="101" t="n">
        <v>9170.01</v>
      </c>
      <c r="P3113" s="101" t="n">
        <v>2595.01</v>
      </c>
      <c r="Q3113" s="101"/>
      <c r="R3113" s="101"/>
      <c r="S3113" s="101"/>
      <c r="T3113" s="101"/>
      <c r="U3113" s="101"/>
      <c r="V3113" s="101"/>
      <c r="W3113" s="101"/>
      <c r="X3113" s="101"/>
      <c r="Y3113" s="101"/>
      <c r="Z3113" s="101"/>
      <c r="AA3113" s="101"/>
    </row>
    <row r="3114" customFormat="false" ht="15.75" hidden="false" customHeight="true" outlineLevel="0" collapsed="false">
      <c r="A3114" s="101"/>
      <c r="B3114" s="101" t="n">
        <v>58</v>
      </c>
      <c r="C3114" s="101" t="n">
        <v>154</v>
      </c>
      <c r="D3114" s="101" t="n">
        <v>96</v>
      </c>
      <c r="E3114" s="101" t="n">
        <v>250</v>
      </c>
      <c r="F3114" s="101" t="s">
        <v>317</v>
      </c>
      <c r="G3114" s="101" t="str">
        <f aca="false">E3114&amp;""&amp;F3114</f>
        <v>250Cm</v>
      </c>
      <c r="H3114" s="101" t="n">
        <v>72990.299</v>
      </c>
      <c r="I3114" s="101" t="n">
        <v>5832.43</v>
      </c>
      <c r="J3114" s="101" t="n">
        <v>7402.01</v>
      </c>
      <c r="K3114" s="101" t="n">
        <v>10545.8</v>
      </c>
      <c r="L3114" s="101"/>
      <c r="M3114" s="101" t="n">
        <v>38.764</v>
      </c>
      <c r="N3114" s="101" t="n">
        <v>1818.34</v>
      </c>
      <c r="O3114" s="101" t="n">
        <v>5169.42</v>
      </c>
      <c r="P3114" s="101"/>
      <c r="Q3114" s="101" t="n">
        <v>-4931.59</v>
      </c>
      <c r="R3114" s="101"/>
      <c r="S3114" s="101"/>
      <c r="T3114" s="101"/>
      <c r="U3114" s="101"/>
      <c r="V3114" s="101"/>
      <c r="W3114" s="101"/>
      <c r="X3114" s="101"/>
      <c r="Y3114" s="101"/>
      <c r="Z3114" s="101"/>
      <c r="AA3114" s="101"/>
    </row>
    <row r="3115" customFormat="false" ht="15.75" hidden="false" customHeight="true" outlineLevel="0" collapsed="false">
      <c r="A3115" s="101"/>
      <c r="B3115" s="101" t="n">
        <v>56</v>
      </c>
      <c r="C3115" s="101" t="n">
        <v>153</v>
      </c>
      <c r="D3115" s="101" t="n">
        <v>97</v>
      </c>
      <c r="E3115" s="101" t="n">
        <v>250</v>
      </c>
      <c r="F3115" s="101" t="s">
        <v>318</v>
      </c>
      <c r="G3115" s="101" t="str">
        <f aca="false">E3115&amp;""&amp;F3115</f>
        <v>250Bk</v>
      </c>
      <c r="H3115" s="101" t="n">
        <v>72951.535</v>
      </c>
      <c r="I3115" s="101" t="n">
        <v>4970.35</v>
      </c>
      <c r="J3115" s="101" t="n">
        <v>5088.85</v>
      </c>
      <c r="K3115" s="101" t="n">
        <v>11272.01</v>
      </c>
      <c r="L3115" s="101" t="n">
        <v>12190.01</v>
      </c>
      <c r="M3115" s="101" t="n">
        <v>1779.577</v>
      </c>
      <c r="N3115" s="101" t="n">
        <v>-275.01</v>
      </c>
      <c r="O3115" s="101" t="n">
        <v>5531.01</v>
      </c>
      <c r="P3115" s="101" t="n">
        <v>-7441.01</v>
      </c>
      <c r="Q3115" s="101" t="n">
        <v>-4845.74</v>
      </c>
      <c r="R3115" s="101"/>
      <c r="S3115" s="101"/>
      <c r="T3115" s="101"/>
      <c r="U3115" s="101"/>
      <c r="V3115" s="101"/>
      <c r="W3115" s="101"/>
      <c r="X3115" s="101"/>
      <c r="Y3115" s="101"/>
      <c r="Z3115" s="101"/>
      <c r="AA3115" s="101"/>
    </row>
    <row r="3116" customFormat="false" ht="15.75" hidden="false" customHeight="true" outlineLevel="0" collapsed="false">
      <c r="A3116" s="101"/>
      <c r="B3116" s="101" t="n">
        <v>54</v>
      </c>
      <c r="C3116" s="101" t="n">
        <v>152</v>
      </c>
      <c r="D3116" s="101" t="n">
        <v>98</v>
      </c>
      <c r="E3116" s="101" t="n">
        <v>250</v>
      </c>
      <c r="F3116" s="101" t="s">
        <v>319</v>
      </c>
      <c r="G3116" s="101" t="str">
        <f aca="false">E3116&amp;""&amp;F3116</f>
        <v>250Cf</v>
      </c>
      <c r="H3116" s="101" t="n">
        <v>71171.958</v>
      </c>
      <c r="I3116" s="101" t="n">
        <v>6625.32</v>
      </c>
      <c r="J3116" s="101" t="n">
        <v>5967.58</v>
      </c>
      <c r="K3116" s="101" t="n">
        <v>12210.63</v>
      </c>
      <c r="L3116" s="101" t="n">
        <v>10799.45</v>
      </c>
      <c r="M3116" s="101" t="n">
        <v>-2055.01</v>
      </c>
      <c r="N3116" s="101" t="n">
        <v>-2901.41</v>
      </c>
      <c r="O3116" s="101" t="n">
        <v>6128.44</v>
      </c>
      <c r="P3116" s="101" t="n">
        <v>-6868.42</v>
      </c>
      <c r="Q3116" s="101" t="n">
        <v>-8076.01</v>
      </c>
      <c r="R3116" s="101"/>
      <c r="S3116" s="101"/>
      <c r="T3116" s="101"/>
      <c r="U3116" s="101"/>
      <c r="V3116" s="101"/>
      <c r="W3116" s="101"/>
      <c r="X3116" s="101"/>
      <c r="Y3116" s="101"/>
      <c r="Z3116" s="101"/>
      <c r="AA3116" s="101"/>
    </row>
    <row r="3117" customFormat="false" ht="15.75" hidden="false" customHeight="true" outlineLevel="0" collapsed="false">
      <c r="A3117" s="101"/>
      <c r="B3117" s="101" t="n">
        <v>52</v>
      </c>
      <c r="C3117" s="101" t="n">
        <v>151</v>
      </c>
      <c r="D3117" s="101" t="n">
        <v>99</v>
      </c>
      <c r="E3117" s="101" t="n">
        <v>250</v>
      </c>
      <c r="F3117" s="101" t="s">
        <v>320</v>
      </c>
      <c r="G3117" s="101" t="str">
        <f aca="false">E3117&amp;""&amp;F3117</f>
        <v>250Es</v>
      </c>
      <c r="H3117" s="101" t="n">
        <v>73227.01</v>
      </c>
      <c r="I3117" s="101" t="n">
        <v>6021.01</v>
      </c>
      <c r="J3117" s="101" t="n">
        <v>3788.01</v>
      </c>
      <c r="K3117" s="101" t="n">
        <v>13217.01</v>
      </c>
      <c r="L3117" s="101" t="n">
        <v>9432.01</v>
      </c>
      <c r="M3117" s="101" t="n">
        <v>-846.01</v>
      </c>
      <c r="N3117" s="101" t="n">
        <v>-5405.01</v>
      </c>
      <c r="O3117" s="101" t="n">
        <v>6833.01</v>
      </c>
      <c r="P3117" s="101" t="n">
        <v>-3913.01</v>
      </c>
      <c r="Q3117" s="101" t="n">
        <v>-8365.01</v>
      </c>
      <c r="R3117" s="101"/>
      <c r="S3117" s="101"/>
      <c r="T3117" s="101"/>
      <c r="U3117" s="101"/>
      <c r="V3117" s="101"/>
      <c r="W3117" s="101"/>
      <c r="X3117" s="101"/>
      <c r="Y3117" s="101"/>
      <c r="Z3117" s="101"/>
      <c r="AA3117" s="101"/>
    </row>
    <row r="3118" customFormat="false" ht="15.75" hidden="false" customHeight="true" outlineLevel="0" collapsed="false">
      <c r="A3118" s="101"/>
      <c r="B3118" s="101" t="n">
        <v>50</v>
      </c>
      <c r="C3118" s="101" t="n">
        <v>150</v>
      </c>
      <c r="D3118" s="101" t="n">
        <v>100</v>
      </c>
      <c r="E3118" s="101" t="n">
        <v>250</v>
      </c>
      <c r="F3118" s="101" t="s">
        <v>321</v>
      </c>
      <c r="G3118" s="101" t="str">
        <f aca="false">E3118&amp;""&amp;F3118</f>
        <v>250Fm</v>
      </c>
      <c r="H3118" s="101" t="n">
        <v>74073.366</v>
      </c>
      <c r="I3118" s="101" t="n">
        <v>7518.49</v>
      </c>
      <c r="J3118" s="101" t="n">
        <v>4392.01</v>
      </c>
      <c r="K3118" s="101" t="n">
        <v>13968</v>
      </c>
      <c r="L3118" s="101" t="n">
        <v>7744.53</v>
      </c>
      <c r="M3118" s="101" t="n">
        <v>-4558.01</v>
      </c>
      <c r="N3118" s="101" t="n">
        <v>-7490.01</v>
      </c>
      <c r="O3118" s="101" t="n">
        <v>7556.51</v>
      </c>
      <c r="P3118" s="101" t="n">
        <v>-2941.57</v>
      </c>
      <c r="Q3118" s="101" t="n">
        <v>-11232.01</v>
      </c>
      <c r="R3118" s="101"/>
      <c r="S3118" s="101"/>
      <c r="T3118" s="101"/>
      <c r="U3118" s="101"/>
      <c r="V3118" s="101"/>
      <c r="W3118" s="101"/>
      <c r="X3118" s="101"/>
      <c r="Y3118" s="101"/>
      <c r="Z3118" s="101"/>
      <c r="AA3118" s="101"/>
    </row>
    <row r="3119" customFormat="false" ht="15.75" hidden="false" customHeight="true" outlineLevel="0" collapsed="false">
      <c r="A3119" s="101"/>
      <c r="B3119" s="101" t="n">
        <v>48</v>
      </c>
      <c r="C3119" s="101" t="n">
        <v>149</v>
      </c>
      <c r="D3119" s="101" t="n">
        <v>101</v>
      </c>
      <c r="E3119" s="101" t="n">
        <v>250</v>
      </c>
      <c r="F3119" s="101" t="s">
        <v>322</v>
      </c>
      <c r="G3119" s="101" t="str">
        <f aca="false">E3119&amp;""&amp;F3119</f>
        <v>250Md</v>
      </c>
      <c r="H3119" s="101" t="n">
        <v>78632.01</v>
      </c>
      <c r="I3119" s="101" t="n">
        <v>6673.01</v>
      </c>
      <c r="J3119" s="101" t="n">
        <v>2178.01</v>
      </c>
      <c r="K3119" s="101" t="n">
        <v>14660.01</v>
      </c>
      <c r="L3119" s="101" t="n">
        <v>6247.01</v>
      </c>
      <c r="M3119" s="101" t="n">
        <v>-2932.01</v>
      </c>
      <c r="N3119" s="101"/>
      <c r="O3119" s="101" t="n">
        <v>8305.01</v>
      </c>
      <c r="P3119" s="101" t="n">
        <v>166.01</v>
      </c>
      <c r="Q3119" s="101" t="n">
        <v>-11222.01</v>
      </c>
      <c r="R3119" s="101"/>
      <c r="S3119" s="101"/>
      <c r="T3119" s="101"/>
      <c r="U3119" s="101"/>
      <c r="V3119" s="101"/>
      <c r="W3119" s="101"/>
      <c r="X3119" s="101"/>
      <c r="Y3119" s="101"/>
      <c r="Z3119" s="101"/>
      <c r="AA3119" s="101"/>
    </row>
    <row r="3120" customFormat="false" ht="15.75" hidden="false" customHeight="true" outlineLevel="0" collapsed="false">
      <c r="A3120" s="101"/>
      <c r="B3120" s="101" t="n">
        <v>46</v>
      </c>
      <c r="C3120" s="101" t="n">
        <v>148</v>
      </c>
      <c r="D3120" s="101" t="n">
        <v>102</v>
      </c>
      <c r="E3120" s="101" t="n">
        <v>250</v>
      </c>
      <c r="F3120" s="101" t="s">
        <v>323</v>
      </c>
      <c r="G3120" s="101" t="str">
        <f aca="false">E3120&amp;""&amp;F3120</f>
        <v>250No</v>
      </c>
      <c r="H3120" s="101" t="n">
        <v>81563.01</v>
      </c>
      <c r="I3120" s="101" t="n">
        <v>8290.01</v>
      </c>
      <c r="J3120" s="101" t="n">
        <v>2959.01</v>
      </c>
      <c r="K3120" s="101" t="n">
        <v>15200.01</v>
      </c>
      <c r="L3120" s="101" t="n">
        <v>4913.01</v>
      </c>
      <c r="M3120" s="101"/>
      <c r="N3120" s="101"/>
      <c r="O3120" s="101" t="n">
        <v>8950.01</v>
      </c>
      <c r="P3120" s="101" t="n">
        <v>754.01</v>
      </c>
      <c r="Q3120" s="101"/>
      <c r="R3120" s="101"/>
      <c r="S3120" s="101"/>
      <c r="T3120" s="101"/>
      <c r="U3120" s="101"/>
      <c r="V3120" s="101"/>
      <c r="W3120" s="101"/>
      <c r="X3120" s="101"/>
      <c r="Y3120" s="101"/>
      <c r="Z3120" s="101"/>
      <c r="AA3120" s="101"/>
    </row>
    <row r="3121" customFormat="false" ht="15.75" hidden="false" customHeight="true" outlineLevel="0" collapsed="false">
      <c r="A3121" s="101"/>
      <c r="B3121" s="101" t="n">
        <v>59</v>
      </c>
      <c r="C3121" s="101" t="n">
        <v>155</v>
      </c>
      <c r="D3121" s="101" t="n">
        <v>96</v>
      </c>
      <c r="E3121" s="101" t="n">
        <v>251</v>
      </c>
      <c r="F3121" s="101" t="s">
        <v>317</v>
      </c>
      <c r="G3121" s="101" t="str">
        <f aca="false">E3121&amp;""&amp;F3121</f>
        <v>251Cm</v>
      </c>
      <c r="H3121" s="101" t="n">
        <v>76649.327</v>
      </c>
      <c r="I3121" s="101" t="n">
        <v>4412.29</v>
      </c>
      <c r="J3121" s="101"/>
      <c r="K3121" s="101" t="n">
        <v>10244.72</v>
      </c>
      <c r="L3121" s="101"/>
      <c r="M3121" s="101" t="n">
        <v>1420</v>
      </c>
      <c r="N3121" s="101" t="n">
        <v>2513</v>
      </c>
      <c r="O3121" s="101" t="n">
        <v>5117.01</v>
      </c>
      <c r="P3121" s="101"/>
      <c r="Q3121" s="101" t="n">
        <v>-4373.53</v>
      </c>
      <c r="R3121" s="101"/>
      <c r="S3121" s="101"/>
      <c r="T3121" s="101"/>
      <c r="U3121" s="101"/>
      <c r="V3121" s="101"/>
      <c r="W3121" s="101"/>
      <c r="X3121" s="101"/>
      <c r="Y3121" s="101"/>
      <c r="Z3121" s="101"/>
      <c r="AA3121" s="101"/>
    </row>
    <row r="3122" customFormat="false" ht="15.75" hidden="false" customHeight="true" outlineLevel="0" collapsed="false">
      <c r="A3122" s="101"/>
      <c r="B3122" s="101" t="n">
        <v>57</v>
      </c>
      <c r="C3122" s="101" t="n">
        <v>154</v>
      </c>
      <c r="D3122" s="101" t="n">
        <v>97</v>
      </c>
      <c r="E3122" s="101" t="n">
        <v>251</v>
      </c>
      <c r="F3122" s="101" t="s">
        <v>318</v>
      </c>
      <c r="G3122" s="101" t="str">
        <f aca="false">E3122&amp;""&amp;F3122</f>
        <v>251Bk</v>
      </c>
      <c r="H3122" s="101" t="n">
        <v>75229.327</v>
      </c>
      <c r="I3122" s="101" t="n">
        <v>5793.53</v>
      </c>
      <c r="J3122" s="101" t="n">
        <v>5049.94</v>
      </c>
      <c r="K3122" s="101" t="n">
        <v>10763.88</v>
      </c>
      <c r="L3122" s="101" t="n">
        <v>12452.01</v>
      </c>
      <c r="M3122" s="101" t="n">
        <v>1093</v>
      </c>
      <c r="N3122" s="101" t="n">
        <v>715.78</v>
      </c>
      <c r="O3122" s="101" t="n">
        <v>5650.01</v>
      </c>
      <c r="P3122" s="101"/>
      <c r="Q3122" s="101" t="n">
        <v>-4013.95</v>
      </c>
      <c r="R3122" s="101"/>
      <c r="S3122" s="101"/>
      <c r="T3122" s="101"/>
      <c r="U3122" s="101"/>
      <c r="V3122" s="101"/>
      <c r="W3122" s="101"/>
      <c r="X3122" s="101"/>
      <c r="Y3122" s="101"/>
      <c r="Z3122" s="101"/>
      <c r="AA3122" s="101"/>
    </row>
    <row r="3123" customFormat="false" ht="15.75" hidden="false" customHeight="true" outlineLevel="0" collapsed="false">
      <c r="A3123" s="101"/>
      <c r="B3123" s="101" t="n">
        <v>55</v>
      </c>
      <c r="C3123" s="101" t="n">
        <v>153</v>
      </c>
      <c r="D3123" s="101" t="n">
        <v>98</v>
      </c>
      <c r="E3123" s="101" t="n">
        <v>251</v>
      </c>
      <c r="F3123" s="101" t="s">
        <v>319</v>
      </c>
      <c r="G3123" s="101" t="str">
        <f aca="false">E3123&amp;""&amp;F3123</f>
        <v>251Cf</v>
      </c>
      <c r="H3123" s="101" t="n">
        <v>74136.327</v>
      </c>
      <c r="I3123" s="101" t="n">
        <v>5106.95</v>
      </c>
      <c r="J3123" s="101" t="n">
        <v>6104.18</v>
      </c>
      <c r="K3123" s="101" t="n">
        <v>11732.27</v>
      </c>
      <c r="L3123" s="101" t="n">
        <v>11193.02</v>
      </c>
      <c r="M3123" s="101" t="n">
        <v>-377.219</v>
      </c>
      <c r="N3123" s="101" t="n">
        <v>-1817.59</v>
      </c>
      <c r="O3123" s="101" t="n">
        <v>6176.96</v>
      </c>
      <c r="P3123" s="101" t="n">
        <v>-6142.94</v>
      </c>
      <c r="Q3123" s="101" t="n">
        <v>-7162.01</v>
      </c>
      <c r="R3123" s="101"/>
      <c r="S3123" s="101"/>
      <c r="T3123" s="101"/>
      <c r="U3123" s="101"/>
      <c r="V3123" s="101"/>
      <c r="W3123" s="101"/>
      <c r="X3123" s="101"/>
      <c r="Y3123" s="101"/>
      <c r="Z3123" s="101"/>
      <c r="AA3123" s="101"/>
    </row>
    <row r="3124" customFormat="false" ht="15.75" hidden="false" customHeight="true" outlineLevel="0" collapsed="false">
      <c r="A3124" s="101"/>
      <c r="B3124" s="101" t="n">
        <v>53</v>
      </c>
      <c r="C3124" s="101" t="n">
        <v>152</v>
      </c>
      <c r="D3124" s="101" t="n">
        <v>99</v>
      </c>
      <c r="E3124" s="101" t="n">
        <v>251</v>
      </c>
      <c r="F3124" s="101" t="s">
        <v>320</v>
      </c>
      <c r="G3124" s="101" t="str">
        <f aca="false">E3124&amp;""&amp;F3124</f>
        <v>251Es</v>
      </c>
      <c r="H3124" s="101" t="n">
        <v>74513.546</v>
      </c>
      <c r="I3124" s="101" t="n">
        <v>6785.01</v>
      </c>
      <c r="J3124" s="101" t="n">
        <v>3947.38</v>
      </c>
      <c r="K3124" s="101" t="n">
        <v>12806.01</v>
      </c>
      <c r="L3124" s="101" t="n">
        <v>9914.97</v>
      </c>
      <c r="M3124" s="101" t="n">
        <v>-1440.373</v>
      </c>
      <c r="N3124" s="101" t="n">
        <v>-4453.28</v>
      </c>
      <c r="O3124" s="101" t="n">
        <v>6597.8</v>
      </c>
      <c r="P3124" s="101" t="n">
        <v>-5726.96</v>
      </c>
      <c r="Q3124" s="101" t="n">
        <v>-7631.14</v>
      </c>
      <c r="R3124" s="101"/>
      <c r="S3124" s="101"/>
      <c r="T3124" s="101"/>
      <c r="U3124" s="101"/>
      <c r="V3124" s="101"/>
      <c r="W3124" s="101"/>
      <c r="X3124" s="101"/>
      <c r="Y3124" s="101"/>
      <c r="Z3124" s="101"/>
      <c r="AA3124" s="101"/>
    </row>
    <row r="3125" customFormat="false" ht="15.75" hidden="false" customHeight="true" outlineLevel="0" collapsed="false">
      <c r="A3125" s="101"/>
      <c r="B3125" s="101" t="n">
        <v>51</v>
      </c>
      <c r="C3125" s="101" t="n">
        <v>151</v>
      </c>
      <c r="D3125" s="101" t="n">
        <v>100</v>
      </c>
      <c r="E3125" s="101" t="n">
        <v>251</v>
      </c>
      <c r="F3125" s="101" t="s">
        <v>321</v>
      </c>
      <c r="G3125" s="101" t="str">
        <f aca="false">E3125&amp;""&amp;F3125</f>
        <v>251Fm</v>
      </c>
      <c r="H3125" s="101" t="n">
        <v>75953.919</v>
      </c>
      <c r="I3125" s="101" t="n">
        <v>6190.76</v>
      </c>
      <c r="J3125" s="101" t="n">
        <v>4562.01</v>
      </c>
      <c r="K3125" s="101" t="n">
        <v>13709.25</v>
      </c>
      <c r="L3125" s="101" t="n">
        <v>8349.98</v>
      </c>
      <c r="M3125" s="101" t="n">
        <v>-3012.904</v>
      </c>
      <c r="N3125" s="101" t="n">
        <v>-6896.01</v>
      </c>
      <c r="O3125" s="101" t="n">
        <v>7425.1</v>
      </c>
      <c r="P3125" s="101" t="n">
        <v>-2507.01</v>
      </c>
      <c r="Q3125" s="101" t="n">
        <v>-10749.01</v>
      </c>
      <c r="R3125" s="101"/>
      <c r="S3125" s="101"/>
      <c r="T3125" s="101"/>
      <c r="U3125" s="101"/>
      <c r="V3125" s="101"/>
      <c r="W3125" s="101"/>
      <c r="X3125" s="101"/>
      <c r="Y3125" s="101"/>
      <c r="Z3125" s="101"/>
      <c r="AA3125" s="101"/>
    </row>
    <row r="3126" customFormat="false" ht="15.75" hidden="false" customHeight="true" outlineLevel="0" collapsed="false">
      <c r="A3126" s="101"/>
      <c r="B3126" s="101" t="n">
        <v>49</v>
      </c>
      <c r="C3126" s="101" t="n">
        <v>150</v>
      </c>
      <c r="D3126" s="101" t="n">
        <v>101</v>
      </c>
      <c r="E3126" s="101" t="n">
        <v>251</v>
      </c>
      <c r="F3126" s="101" t="s">
        <v>322</v>
      </c>
      <c r="G3126" s="101" t="str">
        <f aca="false">E3126&amp;""&amp;F3126</f>
        <v>251Md</v>
      </c>
      <c r="H3126" s="101" t="n">
        <v>78966.824</v>
      </c>
      <c r="I3126" s="101" t="n">
        <v>7736.01</v>
      </c>
      <c r="J3126" s="101" t="n">
        <v>2395.51</v>
      </c>
      <c r="K3126" s="101" t="n">
        <v>14410.01</v>
      </c>
      <c r="L3126" s="101" t="n">
        <v>6788.01</v>
      </c>
      <c r="M3126" s="101" t="n">
        <v>-3884.01</v>
      </c>
      <c r="N3126" s="101" t="n">
        <v>-8761.01</v>
      </c>
      <c r="O3126" s="101" t="n">
        <v>7963.44</v>
      </c>
      <c r="P3126" s="101" t="n">
        <v>-1549.01</v>
      </c>
      <c r="Q3126" s="101" t="n">
        <v>-10668.01</v>
      </c>
      <c r="R3126" s="101"/>
      <c r="S3126" s="101"/>
      <c r="T3126" s="101"/>
      <c r="U3126" s="101"/>
      <c r="V3126" s="101"/>
      <c r="W3126" s="101"/>
      <c r="X3126" s="101"/>
      <c r="Y3126" s="101"/>
      <c r="Z3126" s="101"/>
      <c r="AA3126" s="101"/>
    </row>
    <row r="3127" customFormat="false" ht="15.75" hidden="false" customHeight="true" outlineLevel="0" collapsed="false">
      <c r="A3127" s="101"/>
      <c r="B3127" s="101" t="n">
        <v>47</v>
      </c>
      <c r="C3127" s="101" t="n">
        <v>149</v>
      </c>
      <c r="D3127" s="101" t="n">
        <v>102</v>
      </c>
      <c r="E3127" s="101" t="n">
        <v>251</v>
      </c>
      <c r="F3127" s="101" t="s">
        <v>323</v>
      </c>
      <c r="G3127" s="101" t="str">
        <f aca="false">E3127&amp;""&amp;F3127</f>
        <v>251No</v>
      </c>
      <c r="H3127" s="101" t="n">
        <v>82850.01</v>
      </c>
      <c r="I3127" s="101" t="n">
        <v>6784.01</v>
      </c>
      <c r="J3127" s="101" t="n">
        <v>3070.01</v>
      </c>
      <c r="K3127" s="101" t="n">
        <v>15074.01</v>
      </c>
      <c r="L3127" s="101" t="n">
        <v>5248.01</v>
      </c>
      <c r="M3127" s="101" t="n">
        <v>-4878.01</v>
      </c>
      <c r="N3127" s="101"/>
      <c r="O3127" s="101" t="n">
        <v>8751.64</v>
      </c>
      <c r="P3127" s="101" t="n">
        <v>1488.01</v>
      </c>
      <c r="Q3127" s="101"/>
      <c r="R3127" s="101"/>
      <c r="S3127" s="101"/>
      <c r="T3127" s="101"/>
      <c r="U3127" s="101"/>
      <c r="V3127" s="101"/>
      <c r="W3127" s="101"/>
      <c r="X3127" s="101"/>
      <c r="Y3127" s="101"/>
      <c r="Z3127" s="101"/>
      <c r="AA3127" s="101"/>
    </row>
    <row r="3128" customFormat="false" ht="15.75" hidden="false" customHeight="true" outlineLevel="0" collapsed="false">
      <c r="A3128" s="101"/>
      <c r="B3128" s="101" t="n">
        <v>45</v>
      </c>
      <c r="C3128" s="101" t="n">
        <v>148</v>
      </c>
      <c r="D3128" s="101" t="n">
        <v>103</v>
      </c>
      <c r="E3128" s="101" t="n">
        <v>251</v>
      </c>
      <c r="F3128" s="101" t="s">
        <v>324</v>
      </c>
      <c r="G3128" s="101" t="str">
        <f aca="false">E3128&amp;""&amp;F3128</f>
        <v>251Lr</v>
      </c>
      <c r="H3128" s="101" t="n">
        <v>87728.01</v>
      </c>
      <c r="I3128" s="101"/>
      <c r="J3128" s="101" t="n">
        <v>1124.01</v>
      </c>
      <c r="K3128" s="101"/>
      <c r="L3128" s="101" t="n">
        <v>4084.01</v>
      </c>
      <c r="M3128" s="101"/>
      <c r="N3128" s="101"/>
      <c r="O3128" s="101" t="n">
        <v>9366.01</v>
      </c>
      <c r="P3128" s="101" t="n">
        <v>1807.01</v>
      </c>
      <c r="Q3128" s="101"/>
      <c r="R3128" s="101"/>
      <c r="S3128" s="101"/>
      <c r="T3128" s="101"/>
      <c r="U3128" s="101"/>
      <c r="V3128" s="101"/>
      <c r="W3128" s="101"/>
      <c r="X3128" s="101"/>
      <c r="Y3128" s="101"/>
      <c r="Z3128" s="101"/>
      <c r="AA3128" s="101"/>
    </row>
    <row r="3129" customFormat="false" ht="15.75" hidden="false" customHeight="true" outlineLevel="0" collapsed="false">
      <c r="A3129" s="101"/>
      <c r="B3129" s="101" t="n">
        <v>60</v>
      </c>
      <c r="C3129" s="101" t="n">
        <v>156</v>
      </c>
      <c r="D3129" s="101" t="n">
        <v>96</v>
      </c>
      <c r="E3129" s="101" t="n">
        <v>252</v>
      </c>
      <c r="F3129" s="101" t="s">
        <v>317</v>
      </c>
      <c r="G3129" s="101" t="str">
        <f aca="false">E3129&amp;""&amp;F3129</f>
        <v>252Cm</v>
      </c>
      <c r="H3129" s="101" t="n">
        <v>79056.01</v>
      </c>
      <c r="I3129" s="101" t="n">
        <v>5665.01</v>
      </c>
      <c r="J3129" s="101"/>
      <c r="K3129" s="101" t="n">
        <v>10077.01</v>
      </c>
      <c r="L3129" s="101"/>
      <c r="M3129" s="101" t="n">
        <v>521.01</v>
      </c>
      <c r="N3129" s="101" t="n">
        <v>3021.01</v>
      </c>
      <c r="O3129" s="101"/>
      <c r="P3129" s="101"/>
      <c r="Q3129" s="101" t="n">
        <v>-4245.01</v>
      </c>
      <c r="R3129" s="101"/>
      <c r="S3129" s="101"/>
      <c r="T3129" s="101"/>
      <c r="U3129" s="101"/>
      <c r="V3129" s="101"/>
      <c r="W3129" s="101"/>
      <c r="X3129" s="101"/>
      <c r="Y3129" s="101"/>
      <c r="Z3129" s="101"/>
      <c r="AA3129" s="101"/>
    </row>
    <row r="3130" customFormat="false" ht="15.75" hidden="false" customHeight="true" outlineLevel="0" collapsed="false">
      <c r="A3130" s="101"/>
      <c r="B3130" s="101" t="n">
        <v>58</v>
      </c>
      <c r="C3130" s="101" t="n">
        <v>155</v>
      </c>
      <c r="D3130" s="101" t="n">
        <v>97</v>
      </c>
      <c r="E3130" s="101" t="n">
        <v>252</v>
      </c>
      <c r="F3130" s="101" t="s">
        <v>318</v>
      </c>
      <c r="G3130" s="101" t="str">
        <f aca="false">E3130&amp;""&amp;F3130</f>
        <v>252Bk</v>
      </c>
      <c r="H3130" s="101" t="n">
        <v>78535.01</v>
      </c>
      <c r="I3130" s="101" t="n">
        <v>4765.01</v>
      </c>
      <c r="J3130" s="101" t="n">
        <v>5403.01</v>
      </c>
      <c r="K3130" s="101" t="n">
        <v>10559.01</v>
      </c>
      <c r="L3130" s="101"/>
      <c r="M3130" s="101" t="n">
        <v>2500.01</v>
      </c>
      <c r="N3130" s="101" t="n">
        <v>1240.01</v>
      </c>
      <c r="O3130" s="101" t="n">
        <v>5547.01</v>
      </c>
      <c r="P3130" s="101"/>
      <c r="Q3130" s="101" t="n">
        <v>-3672.01</v>
      </c>
      <c r="R3130" s="101"/>
      <c r="S3130" s="101"/>
      <c r="T3130" s="101"/>
      <c r="U3130" s="101"/>
      <c r="V3130" s="101"/>
      <c r="W3130" s="101"/>
      <c r="X3130" s="101"/>
      <c r="Y3130" s="101"/>
      <c r="Z3130" s="101"/>
      <c r="AA3130" s="101"/>
    </row>
    <row r="3131" customFormat="false" ht="15.75" hidden="false" customHeight="true" outlineLevel="0" collapsed="false">
      <c r="A3131" s="101"/>
      <c r="B3131" s="101" t="n">
        <v>56</v>
      </c>
      <c r="C3131" s="101" t="n">
        <v>154</v>
      </c>
      <c r="D3131" s="101" t="n">
        <v>98</v>
      </c>
      <c r="E3131" s="101" t="n">
        <v>252</v>
      </c>
      <c r="F3131" s="101" t="s">
        <v>319</v>
      </c>
      <c r="G3131" s="101" t="str">
        <f aca="false">E3131&amp;""&amp;F3131</f>
        <v>252Cf</v>
      </c>
      <c r="H3131" s="101" t="n">
        <v>76035.247</v>
      </c>
      <c r="I3131" s="101" t="n">
        <v>6172.4</v>
      </c>
      <c r="J3131" s="101" t="n">
        <v>6483.05</v>
      </c>
      <c r="K3131" s="101" t="n">
        <v>11279.35</v>
      </c>
      <c r="L3131" s="101" t="n">
        <v>11532.99</v>
      </c>
      <c r="M3131" s="101" t="n">
        <v>-1260</v>
      </c>
      <c r="N3131" s="101" t="n">
        <v>-782.33</v>
      </c>
      <c r="O3131" s="101" t="n">
        <v>6216.87</v>
      </c>
      <c r="P3131" s="101" t="n">
        <v>-7903.05</v>
      </c>
      <c r="Q3131" s="101" t="n">
        <v>-6549.62</v>
      </c>
      <c r="R3131" s="101"/>
      <c r="S3131" s="101"/>
      <c r="T3131" s="101"/>
      <c r="U3131" s="101"/>
      <c r="V3131" s="101"/>
      <c r="W3131" s="101"/>
      <c r="X3131" s="101"/>
      <c r="Y3131" s="101"/>
      <c r="Z3131" s="101"/>
      <c r="AA3131" s="101"/>
    </row>
    <row r="3132" customFormat="false" ht="15.75" hidden="false" customHeight="true" outlineLevel="0" collapsed="false">
      <c r="A3132" s="101"/>
      <c r="B3132" s="101" t="n">
        <v>54</v>
      </c>
      <c r="C3132" s="101" t="n">
        <v>153</v>
      </c>
      <c r="D3132" s="101" t="n">
        <v>99</v>
      </c>
      <c r="E3132" s="101" t="n">
        <v>252</v>
      </c>
      <c r="F3132" s="101" t="s">
        <v>320</v>
      </c>
      <c r="G3132" s="101" t="str">
        <f aca="false">E3132&amp;""&amp;F3132</f>
        <v>252Es</v>
      </c>
      <c r="H3132" s="101" t="n">
        <v>77295.247</v>
      </c>
      <c r="I3132" s="101" t="n">
        <v>5289.62</v>
      </c>
      <c r="J3132" s="101" t="n">
        <v>4130.05</v>
      </c>
      <c r="K3132" s="101" t="n">
        <v>12074.01</v>
      </c>
      <c r="L3132" s="101" t="n">
        <v>10234.23</v>
      </c>
      <c r="M3132" s="101" t="n">
        <v>477.674</v>
      </c>
      <c r="N3132" s="101" t="n">
        <v>-3215.01</v>
      </c>
      <c r="O3132" s="101" t="n">
        <v>6789.01</v>
      </c>
      <c r="P3132" s="101" t="n">
        <v>-5223.05</v>
      </c>
      <c r="Q3132" s="101" t="n">
        <v>-6729.99</v>
      </c>
      <c r="R3132" s="101"/>
      <c r="S3132" s="101"/>
      <c r="T3132" s="101"/>
      <c r="U3132" s="101"/>
      <c r="V3132" s="101"/>
      <c r="W3132" s="101"/>
      <c r="X3132" s="101"/>
      <c r="Y3132" s="101"/>
      <c r="Z3132" s="101"/>
      <c r="AA3132" s="101"/>
    </row>
    <row r="3133" customFormat="false" ht="15.75" hidden="false" customHeight="true" outlineLevel="0" collapsed="false">
      <c r="A3133" s="101"/>
      <c r="B3133" s="101" t="n">
        <v>52</v>
      </c>
      <c r="C3133" s="101" t="n">
        <v>152</v>
      </c>
      <c r="D3133" s="101" t="n">
        <v>100</v>
      </c>
      <c r="E3133" s="101" t="n">
        <v>252</v>
      </c>
      <c r="F3133" s="101" t="s">
        <v>321</v>
      </c>
      <c r="G3133" s="101" t="str">
        <f aca="false">E3133&amp;""&amp;F3133</f>
        <v>252Fm</v>
      </c>
      <c r="H3133" s="101" t="n">
        <v>76817.572</v>
      </c>
      <c r="I3133" s="101" t="n">
        <v>7207.66</v>
      </c>
      <c r="J3133" s="101" t="n">
        <v>4984.94</v>
      </c>
      <c r="K3133" s="101" t="n">
        <v>13398.43</v>
      </c>
      <c r="L3133" s="101" t="n">
        <v>8932.33</v>
      </c>
      <c r="M3133" s="101" t="n">
        <v>-3693.01</v>
      </c>
      <c r="N3133" s="101" t="n">
        <v>-6054.57</v>
      </c>
      <c r="O3133" s="101" t="n">
        <v>7152.7</v>
      </c>
      <c r="P3133" s="101" t="n">
        <v>-4607.73</v>
      </c>
      <c r="Q3133" s="101" t="n">
        <v>-10220.57</v>
      </c>
      <c r="R3133" s="101"/>
      <c r="S3133" s="101"/>
      <c r="T3133" s="101"/>
      <c r="U3133" s="101"/>
      <c r="V3133" s="101"/>
      <c r="W3133" s="101"/>
      <c r="X3133" s="101"/>
      <c r="Y3133" s="101"/>
      <c r="Z3133" s="101"/>
      <c r="AA3133" s="101"/>
    </row>
    <row r="3134" customFormat="false" ht="15.75" hidden="false" customHeight="true" outlineLevel="0" collapsed="false">
      <c r="A3134" s="101"/>
      <c r="B3134" s="101" t="n">
        <v>50</v>
      </c>
      <c r="C3134" s="101" t="n">
        <v>151</v>
      </c>
      <c r="D3134" s="101" t="n">
        <v>101</v>
      </c>
      <c r="E3134" s="101" t="n">
        <v>252</v>
      </c>
      <c r="F3134" s="101" t="s">
        <v>322</v>
      </c>
      <c r="G3134" s="101" t="str">
        <f aca="false">E3134&amp;""&amp;F3134</f>
        <v>252Md</v>
      </c>
      <c r="H3134" s="101" t="n">
        <v>80511.01</v>
      </c>
      <c r="I3134" s="101" t="n">
        <v>6528.01</v>
      </c>
      <c r="J3134" s="101" t="n">
        <v>2732.01</v>
      </c>
      <c r="K3134" s="101" t="n">
        <v>14264.01</v>
      </c>
      <c r="L3134" s="101" t="n">
        <v>7294.01</v>
      </c>
      <c r="M3134" s="101" t="n">
        <v>-2362.01</v>
      </c>
      <c r="N3134" s="101" t="n">
        <v>-8228.01</v>
      </c>
      <c r="O3134" s="101" t="n">
        <v>7785.01</v>
      </c>
      <c r="P3134" s="101" t="n">
        <v>-1292.01</v>
      </c>
      <c r="Q3134" s="101" t="n">
        <v>-10411.01</v>
      </c>
      <c r="R3134" s="101"/>
      <c r="S3134" s="101"/>
      <c r="T3134" s="101"/>
      <c r="U3134" s="101"/>
      <c r="V3134" s="101"/>
      <c r="W3134" s="101"/>
      <c r="X3134" s="101"/>
      <c r="Y3134" s="101"/>
      <c r="Z3134" s="101"/>
      <c r="AA3134" s="101"/>
    </row>
    <row r="3135" customFormat="false" ht="15.75" hidden="false" customHeight="true" outlineLevel="0" collapsed="false">
      <c r="A3135" s="101"/>
      <c r="B3135" s="101" t="n">
        <v>48</v>
      </c>
      <c r="C3135" s="101" t="n">
        <v>150</v>
      </c>
      <c r="D3135" s="101" t="n">
        <v>102</v>
      </c>
      <c r="E3135" s="101" t="n">
        <v>252</v>
      </c>
      <c r="F3135" s="101" t="s">
        <v>323</v>
      </c>
      <c r="G3135" s="101" t="str">
        <f aca="false">E3135&amp;""&amp;F3135</f>
        <v>252No</v>
      </c>
      <c r="H3135" s="101" t="n">
        <v>82872.142</v>
      </c>
      <c r="I3135" s="101" t="n">
        <v>8050.01</v>
      </c>
      <c r="J3135" s="101" t="n">
        <v>3383.65</v>
      </c>
      <c r="K3135" s="101" t="n">
        <v>14834.01</v>
      </c>
      <c r="L3135" s="101" t="n">
        <v>5779.17</v>
      </c>
      <c r="M3135" s="101" t="n">
        <v>-5866.01</v>
      </c>
      <c r="N3135" s="101"/>
      <c r="O3135" s="101" t="n">
        <v>8548.5</v>
      </c>
      <c r="P3135" s="101" t="n">
        <v>-370.75</v>
      </c>
      <c r="Q3135" s="101" t="n">
        <v>-12927.01</v>
      </c>
      <c r="R3135" s="101"/>
      <c r="S3135" s="101"/>
      <c r="T3135" s="101"/>
      <c r="U3135" s="101"/>
      <c r="V3135" s="101"/>
      <c r="W3135" s="101"/>
      <c r="X3135" s="101"/>
      <c r="Y3135" s="101"/>
      <c r="Z3135" s="101"/>
      <c r="AA3135" s="101"/>
    </row>
    <row r="3136" customFormat="false" ht="15.75" hidden="false" customHeight="true" outlineLevel="0" collapsed="false">
      <c r="A3136" s="101"/>
      <c r="B3136" s="101" t="n">
        <v>46</v>
      </c>
      <c r="C3136" s="101" t="n">
        <v>149</v>
      </c>
      <c r="D3136" s="101" t="n">
        <v>103</v>
      </c>
      <c r="E3136" s="101" t="n">
        <v>252</v>
      </c>
      <c r="F3136" s="101" t="s">
        <v>324</v>
      </c>
      <c r="G3136" s="101" t="str">
        <f aca="false">E3136&amp;""&amp;F3136</f>
        <v>252Lr</v>
      </c>
      <c r="H3136" s="101" t="n">
        <v>88738.01</v>
      </c>
      <c r="I3136" s="101" t="n">
        <v>7061.01</v>
      </c>
      <c r="J3136" s="101" t="n">
        <v>1401.01</v>
      </c>
      <c r="K3136" s="101"/>
      <c r="L3136" s="101" t="n">
        <v>4472.01</v>
      </c>
      <c r="M3136" s="101"/>
      <c r="N3136" s="101"/>
      <c r="O3136" s="101" t="n">
        <v>9164.26</v>
      </c>
      <c r="P3136" s="101" t="n">
        <v>2482.01</v>
      </c>
      <c r="Q3136" s="101"/>
      <c r="R3136" s="101"/>
      <c r="S3136" s="101"/>
      <c r="T3136" s="101"/>
      <c r="U3136" s="101"/>
      <c r="V3136" s="101"/>
      <c r="W3136" s="101"/>
      <c r="X3136" s="101"/>
      <c r="Y3136" s="101"/>
      <c r="Z3136" s="101"/>
      <c r="AA3136" s="101"/>
    </row>
    <row r="3137" customFormat="false" ht="15.75" hidden="false" customHeight="true" outlineLevel="0" collapsed="false">
      <c r="A3137" s="101"/>
      <c r="B3137" s="101" t="n">
        <v>59</v>
      </c>
      <c r="C3137" s="101" t="n">
        <v>156</v>
      </c>
      <c r="D3137" s="101" t="n">
        <v>97</v>
      </c>
      <c r="E3137" s="101" t="n">
        <v>253</v>
      </c>
      <c r="F3137" s="101" t="s">
        <v>318</v>
      </c>
      <c r="G3137" s="101" t="str">
        <f aca="false">E3137&amp;""&amp;F3137</f>
        <v>253Bk</v>
      </c>
      <c r="H3137" s="101" t="n">
        <v>80929.01</v>
      </c>
      <c r="I3137" s="101" t="n">
        <v>5678.01</v>
      </c>
      <c r="J3137" s="101" t="n">
        <v>5416.01</v>
      </c>
      <c r="K3137" s="101" t="n">
        <v>10443.01</v>
      </c>
      <c r="L3137" s="101"/>
      <c r="M3137" s="101" t="n">
        <v>1626.01</v>
      </c>
      <c r="N3137" s="101" t="n">
        <v>1914.01</v>
      </c>
      <c r="O3137" s="101" t="n">
        <v>5400.01</v>
      </c>
      <c r="P3137" s="101"/>
      <c r="Q3137" s="101" t="n">
        <v>-3178.01</v>
      </c>
      <c r="R3137" s="101"/>
      <c r="S3137" s="101"/>
      <c r="T3137" s="101"/>
      <c r="U3137" s="101"/>
      <c r="V3137" s="101"/>
      <c r="W3137" s="101"/>
      <c r="X3137" s="101"/>
      <c r="Y3137" s="101"/>
      <c r="Z3137" s="101"/>
      <c r="AA3137" s="101"/>
    </row>
    <row r="3138" customFormat="false" ht="15.75" hidden="false" customHeight="true" outlineLevel="0" collapsed="false">
      <c r="A3138" s="101"/>
      <c r="B3138" s="101" t="n">
        <v>57</v>
      </c>
      <c r="C3138" s="101" t="n">
        <v>155</v>
      </c>
      <c r="D3138" s="101" t="n">
        <v>98</v>
      </c>
      <c r="E3138" s="101" t="n">
        <v>253</v>
      </c>
      <c r="F3138" s="101" t="s">
        <v>319</v>
      </c>
      <c r="G3138" s="101" t="str">
        <f aca="false">E3138&amp;""&amp;F3138</f>
        <v>253Cf</v>
      </c>
      <c r="H3138" s="101" t="n">
        <v>79302.276</v>
      </c>
      <c r="I3138" s="101" t="n">
        <v>4804.29</v>
      </c>
      <c r="J3138" s="101" t="n">
        <v>6522.01</v>
      </c>
      <c r="K3138" s="101" t="n">
        <v>10976.69</v>
      </c>
      <c r="L3138" s="101" t="n">
        <v>11924.99</v>
      </c>
      <c r="M3138" s="101" t="n">
        <v>287.63</v>
      </c>
      <c r="N3138" s="101" t="n">
        <v>-46.64</v>
      </c>
      <c r="O3138" s="101" t="n">
        <v>6125.95</v>
      </c>
      <c r="P3138" s="101" t="n">
        <v>-7043.01</v>
      </c>
      <c r="Q3138" s="101" t="n">
        <v>-6064.29</v>
      </c>
      <c r="R3138" s="101"/>
      <c r="S3138" s="101"/>
      <c r="T3138" s="101"/>
      <c r="U3138" s="101"/>
      <c r="V3138" s="101"/>
      <c r="W3138" s="101"/>
      <c r="X3138" s="101"/>
      <c r="Y3138" s="101"/>
      <c r="Z3138" s="101"/>
      <c r="AA3138" s="101"/>
    </row>
    <row r="3139" customFormat="false" ht="15.75" hidden="false" customHeight="true" outlineLevel="0" collapsed="false">
      <c r="A3139" s="101"/>
      <c r="B3139" s="101" t="n">
        <v>55</v>
      </c>
      <c r="C3139" s="101" t="n">
        <v>154</v>
      </c>
      <c r="D3139" s="101" t="n">
        <v>99</v>
      </c>
      <c r="E3139" s="101" t="n">
        <v>253</v>
      </c>
      <c r="F3139" s="101" t="s">
        <v>320</v>
      </c>
      <c r="G3139" s="101" t="str">
        <f aca="false">E3139&amp;""&amp;F3139</f>
        <v>253Es</v>
      </c>
      <c r="H3139" s="101" t="n">
        <v>79014.646</v>
      </c>
      <c r="I3139" s="101" t="n">
        <v>6351.92</v>
      </c>
      <c r="J3139" s="101" t="n">
        <v>4309.57</v>
      </c>
      <c r="K3139" s="101" t="n">
        <v>11641.53</v>
      </c>
      <c r="L3139" s="101" t="n">
        <v>10792.62</v>
      </c>
      <c r="M3139" s="101" t="n">
        <v>-334.272</v>
      </c>
      <c r="N3139" s="101" t="n">
        <v>-2160.01</v>
      </c>
      <c r="O3139" s="101" t="n">
        <v>6739.16</v>
      </c>
      <c r="P3139" s="101" t="n">
        <v>-6810.01</v>
      </c>
      <c r="Q3139" s="101" t="n">
        <v>-5874.24</v>
      </c>
      <c r="R3139" s="101"/>
      <c r="S3139" s="101"/>
      <c r="T3139" s="101"/>
      <c r="U3139" s="101"/>
      <c r="V3139" s="101"/>
      <c r="W3139" s="101"/>
      <c r="X3139" s="101"/>
      <c r="Y3139" s="101"/>
      <c r="Z3139" s="101"/>
      <c r="AA3139" s="101"/>
    </row>
    <row r="3140" customFormat="false" ht="15.75" hidden="false" customHeight="true" outlineLevel="0" collapsed="false">
      <c r="A3140" s="101"/>
      <c r="B3140" s="101" t="n">
        <v>53</v>
      </c>
      <c r="C3140" s="101" t="n">
        <v>153</v>
      </c>
      <c r="D3140" s="101" t="n">
        <v>100</v>
      </c>
      <c r="E3140" s="101" t="n">
        <v>253</v>
      </c>
      <c r="F3140" s="101" t="s">
        <v>321</v>
      </c>
      <c r="G3140" s="101" t="str">
        <f aca="false">E3140&amp;""&amp;F3140</f>
        <v>253Fm</v>
      </c>
      <c r="H3140" s="101" t="n">
        <v>79348.918</v>
      </c>
      <c r="I3140" s="101" t="n">
        <v>5539.97</v>
      </c>
      <c r="J3140" s="101" t="n">
        <v>5235.3</v>
      </c>
      <c r="K3140" s="101" t="n">
        <v>12747.64</v>
      </c>
      <c r="L3140" s="101" t="n">
        <v>9365.35</v>
      </c>
      <c r="M3140" s="101" t="n">
        <v>-1826.01</v>
      </c>
      <c r="N3140" s="101" t="n">
        <v>-5011</v>
      </c>
      <c r="O3140" s="101" t="n">
        <v>7198.04</v>
      </c>
      <c r="P3140" s="101" t="n">
        <v>-3975.3</v>
      </c>
      <c r="Q3140" s="101" t="n">
        <v>-9233.01</v>
      </c>
      <c r="R3140" s="101"/>
      <c r="S3140" s="101"/>
      <c r="T3140" s="101"/>
      <c r="U3140" s="101"/>
      <c r="V3140" s="101"/>
      <c r="W3140" s="101"/>
      <c r="X3140" s="101"/>
      <c r="Y3140" s="101"/>
      <c r="Z3140" s="101"/>
      <c r="AA3140" s="101"/>
    </row>
    <row r="3141" customFormat="false" ht="15.75" hidden="false" customHeight="true" outlineLevel="0" collapsed="false">
      <c r="A3141" s="101"/>
      <c r="B3141" s="101" t="n">
        <v>51</v>
      </c>
      <c r="C3141" s="101" t="n">
        <v>152</v>
      </c>
      <c r="D3141" s="101" t="n">
        <v>101</v>
      </c>
      <c r="E3141" s="101" t="n">
        <v>253</v>
      </c>
      <c r="F3141" s="101" t="s">
        <v>322</v>
      </c>
      <c r="G3141" s="101" t="str">
        <f aca="false">E3141&amp;""&amp;F3141</f>
        <v>253Md</v>
      </c>
      <c r="H3141" s="101" t="n">
        <v>81175.01</v>
      </c>
      <c r="I3141" s="101" t="n">
        <v>7407.01</v>
      </c>
      <c r="J3141" s="101" t="n">
        <v>2932.01</v>
      </c>
      <c r="K3141" s="101" t="n">
        <v>13935.01</v>
      </c>
      <c r="L3141" s="101" t="n">
        <v>7917.01</v>
      </c>
      <c r="M3141" s="101" t="n">
        <v>-3185.01</v>
      </c>
      <c r="N3141" s="101" t="n">
        <v>-7402.01</v>
      </c>
      <c r="O3141" s="101" t="n">
        <v>7573.08</v>
      </c>
      <c r="P3141" s="101" t="n">
        <v>-3410.01</v>
      </c>
      <c r="Q3141" s="101" t="n">
        <v>-9769.01</v>
      </c>
      <c r="R3141" s="101"/>
      <c r="S3141" s="101"/>
      <c r="T3141" s="101"/>
      <c r="U3141" s="101"/>
      <c r="V3141" s="101"/>
      <c r="W3141" s="101"/>
      <c r="X3141" s="101"/>
      <c r="Y3141" s="101"/>
      <c r="Z3141" s="101"/>
      <c r="AA3141" s="101"/>
    </row>
    <row r="3142" customFormat="false" ht="15.75" hidden="false" customHeight="true" outlineLevel="0" collapsed="false">
      <c r="A3142" s="101"/>
      <c r="B3142" s="101" t="n">
        <v>49</v>
      </c>
      <c r="C3142" s="101" t="n">
        <v>151</v>
      </c>
      <c r="D3142" s="101" t="n">
        <v>102</v>
      </c>
      <c r="E3142" s="101" t="n">
        <v>253</v>
      </c>
      <c r="F3142" s="101" t="s">
        <v>323</v>
      </c>
      <c r="G3142" s="101" t="str">
        <f aca="false">E3142&amp;""&amp;F3142</f>
        <v>253No</v>
      </c>
      <c r="H3142" s="101" t="n">
        <v>84359.919</v>
      </c>
      <c r="I3142" s="101" t="n">
        <v>6583.54</v>
      </c>
      <c r="J3142" s="101" t="n">
        <v>3440.01</v>
      </c>
      <c r="K3142" s="101" t="n">
        <v>14633.01</v>
      </c>
      <c r="L3142" s="101" t="n">
        <v>6171.94</v>
      </c>
      <c r="M3142" s="101" t="n">
        <v>-4217.01</v>
      </c>
      <c r="N3142" s="101" t="n">
        <v>-9197.01</v>
      </c>
      <c r="O3142" s="101" t="n">
        <v>8414.46</v>
      </c>
      <c r="P3142" s="101" t="n">
        <v>253.38</v>
      </c>
      <c r="Q3142" s="101" t="n">
        <v>-12449.01</v>
      </c>
      <c r="R3142" s="101"/>
      <c r="S3142" s="101"/>
      <c r="T3142" s="101"/>
      <c r="U3142" s="101"/>
      <c r="V3142" s="101"/>
      <c r="W3142" s="101"/>
      <c r="X3142" s="101"/>
      <c r="Y3142" s="101"/>
      <c r="Z3142" s="101"/>
      <c r="AA3142" s="101"/>
    </row>
    <row r="3143" customFormat="false" ht="15.75" hidden="false" customHeight="true" outlineLevel="0" collapsed="false">
      <c r="A3143" s="101"/>
      <c r="B3143" s="101" t="n">
        <v>47</v>
      </c>
      <c r="C3143" s="101" t="n">
        <v>150</v>
      </c>
      <c r="D3143" s="101" t="n">
        <v>103</v>
      </c>
      <c r="E3143" s="101" t="n">
        <v>253</v>
      </c>
      <c r="F3143" s="101" t="s">
        <v>324</v>
      </c>
      <c r="G3143" s="101" t="str">
        <f aca="false">E3143&amp;""&amp;F3143</f>
        <v>253Lr</v>
      </c>
      <c r="H3143" s="101" t="n">
        <v>88577.01</v>
      </c>
      <c r="I3143" s="101" t="n">
        <v>8233.01</v>
      </c>
      <c r="J3143" s="101" t="n">
        <v>1584.01</v>
      </c>
      <c r="K3143" s="101" t="n">
        <v>15294.01</v>
      </c>
      <c r="L3143" s="101" t="n">
        <v>4968.01</v>
      </c>
      <c r="M3143" s="101" t="n">
        <v>-4980.01</v>
      </c>
      <c r="N3143" s="101"/>
      <c r="O3143" s="101" t="n">
        <v>8918.17</v>
      </c>
      <c r="P3143" s="101" t="n">
        <v>777.01</v>
      </c>
      <c r="Q3143" s="101"/>
      <c r="R3143" s="101"/>
      <c r="S3143" s="101"/>
      <c r="T3143" s="101"/>
      <c r="U3143" s="101"/>
      <c r="V3143" s="101"/>
      <c r="W3143" s="101"/>
      <c r="X3143" s="101"/>
      <c r="Y3143" s="101"/>
      <c r="Z3143" s="101"/>
      <c r="AA3143" s="101"/>
    </row>
    <row r="3144" customFormat="false" ht="15.75" hidden="false" customHeight="true" outlineLevel="0" collapsed="false">
      <c r="A3144" s="101"/>
      <c r="B3144" s="101" t="n">
        <v>45</v>
      </c>
      <c r="C3144" s="101" t="n">
        <v>149</v>
      </c>
      <c r="D3144" s="101" t="n">
        <v>104</v>
      </c>
      <c r="E3144" s="101" t="n">
        <v>253</v>
      </c>
      <c r="F3144" s="101" t="s">
        <v>325</v>
      </c>
      <c r="G3144" s="101" t="str">
        <f aca="false">E3144&amp;""&amp;F3144</f>
        <v>253Rf</v>
      </c>
      <c r="H3144" s="101" t="n">
        <v>93557.01</v>
      </c>
      <c r="I3144" s="101"/>
      <c r="J3144" s="101" t="n">
        <v>2470.01</v>
      </c>
      <c r="K3144" s="101"/>
      <c r="L3144" s="101" t="n">
        <v>3871.01</v>
      </c>
      <c r="M3144" s="101"/>
      <c r="N3144" s="101"/>
      <c r="O3144" s="101" t="n">
        <v>9350.01</v>
      </c>
      <c r="P3144" s="101" t="n">
        <v>3396.01</v>
      </c>
      <c r="Q3144" s="101"/>
      <c r="R3144" s="101"/>
      <c r="S3144" s="101"/>
      <c r="T3144" s="101"/>
      <c r="U3144" s="101"/>
      <c r="V3144" s="101"/>
      <c r="W3144" s="101"/>
      <c r="X3144" s="101"/>
      <c r="Y3144" s="101"/>
      <c r="Z3144" s="101"/>
      <c r="AA3144" s="101"/>
    </row>
    <row r="3145" customFormat="false" ht="15.75" hidden="false" customHeight="true" outlineLevel="0" collapsed="false">
      <c r="A3145" s="101"/>
      <c r="B3145" s="101" t="n">
        <v>60</v>
      </c>
      <c r="C3145" s="101" t="n">
        <v>157</v>
      </c>
      <c r="D3145" s="101" t="n">
        <v>97</v>
      </c>
      <c r="E3145" s="101" t="n">
        <v>254</v>
      </c>
      <c r="F3145" s="101" t="s">
        <v>318</v>
      </c>
      <c r="G3145" s="101" t="str">
        <f aca="false">E3145&amp;""&amp;F3145</f>
        <v>254Bk</v>
      </c>
      <c r="H3145" s="101" t="n">
        <v>84393.01</v>
      </c>
      <c r="I3145" s="101" t="n">
        <v>4607.01</v>
      </c>
      <c r="J3145" s="101"/>
      <c r="K3145" s="101" t="n">
        <v>10285.01</v>
      </c>
      <c r="L3145" s="101"/>
      <c r="M3145" s="101" t="n">
        <v>3051.01</v>
      </c>
      <c r="N3145" s="101" t="n">
        <v>2401.01</v>
      </c>
      <c r="O3145" s="101"/>
      <c r="P3145" s="101"/>
      <c r="Q3145" s="101" t="n">
        <v>-2980.01</v>
      </c>
      <c r="R3145" s="101"/>
      <c r="S3145" s="101"/>
      <c r="T3145" s="101"/>
      <c r="U3145" s="101"/>
      <c r="V3145" s="101"/>
      <c r="W3145" s="101"/>
      <c r="X3145" s="101"/>
      <c r="Y3145" s="101"/>
      <c r="Z3145" s="101"/>
      <c r="AA3145" s="101"/>
    </row>
    <row r="3146" customFormat="false" ht="15.75" hidden="false" customHeight="true" outlineLevel="0" collapsed="false">
      <c r="A3146" s="101"/>
      <c r="B3146" s="101" t="n">
        <v>58</v>
      </c>
      <c r="C3146" s="101" t="n">
        <v>156</v>
      </c>
      <c r="D3146" s="101" t="n">
        <v>98</v>
      </c>
      <c r="E3146" s="101" t="n">
        <v>254</v>
      </c>
      <c r="F3146" s="101" t="s">
        <v>319</v>
      </c>
      <c r="G3146" s="101" t="str">
        <f aca="false">E3146&amp;""&amp;F3146</f>
        <v>254Cf</v>
      </c>
      <c r="H3146" s="101" t="n">
        <v>81342.027</v>
      </c>
      <c r="I3146" s="101" t="n">
        <v>6031.57</v>
      </c>
      <c r="J3146" s="101" t="n">
        <v>6876.01</v>
      </c>
      <c r="K3146" s="101" t="n">
        <v>10835.85</v>
      </c>
      <c r="L3146" s="101" t="n">
        <v>12292.01</v>
      </c>
      <c r="M3146" s="101" t="n">
        <v>-650.123</v>
      </c>
      <c r="N3146" s="101" t="n">
        <v>437.68</v>
      </c>
      <c r="O3146" s="101" t="n">
        <v>5926.81</v>
      </c>
      <c r="P3146" s="101"/>
      <c r="Q3146" s="101" t="n">
        <v>-5743.94</v>
      </c>
      <c r="R3146" s="101"/>
      <c r="S3146" s="101"/>
      <c r="T3146" s="101"/>
      <c r="U3146" s="101"/>
      <c r="V3146" s="101"/>
      <c r="W3146" s="101"/>
      <c r="X3146" s="101"/>
      <c r="Y3146" s="101"/>
      <c r="Z3146" s="101"/>
      <c r="AA3146" s="101"/>
    </row>
    <row r="3147" customFormat="false" ht="15.75" hidden="false" customHeight="true" outlineLevel="0" collapsed="false">
      <c r="A3147" s="101"/>
      <c r="B3147" s="101" t="n">
        <v>56</v>
      </c>
      <c r="C3147" s="101" t="n">
        <v>155</v>
      </c>
      <c r="D3147" s="101" t="n">
        <v>99</v>
      </c>
      <c r="E3147" s="101" t="n">
        <v>254</v>
      </c>
      <c r="F3147" s="101" t="s">
        <v>320</v>
      </c>
      <c r="G3147" s="101" t="str">
        <f aca="false">E3147&amp;""&amp;F3147</f>
        <v>254Es</v>
      </c>
      <c r="H3147" s="101" t="n">
        <v>81992.151</v>
      </c>
      <c r="I3147" s="101" t="n">
        <v>5093.81</v>
      </c>
      <c r="J3147" s="101" t="n">
        <v>4599.1</v>
      </c>
      <c r="K3147" s="101" t="n">
        <v>11445.73</v>
      </c>
      <c r="L3147" s="101" t="n">
        <v>11121.01</v>
      </c>
      <c r="M3147" s="101" t="n">
        <v>1087.8</v>
      </c>
      <c r="N3147" s="101" t="n">
        <v>-1462.01</v>
      </c>
      <c r="O3147" s="101" t="n">
        <v>6615.7</v>
      </c>
      <c r="P3147" s="101" t="n">
        <v>-6225.01</v>
      </c>
      <c r="Q3147" s="101" t="n">
        <v>-5428.08</v>
      </c>
      <c r="R3147" s="101"/>
      <c r="S3147" s="101"/>
      <c r="T3147" s="101"/>
      <c r="U3147" s="101"/>
      <c r="V3147" s="101"/>
      <c r="W3147" s="101"/>
      <c r="X3147" s="101"/>
      <c r="Y3147" s="101"/>
      <c r="Z3147" s="101"/>
      <c r="AA3147" s="101"/>
    </row>
    <row r="3148" customFormat="false" ht="15.75" hidden="false" customHeight="true" outlineLevel="0" collapsed="false">
      <c r="A3148" s="101"/>
      <c r="B3148" s="101" t="n">
        <v>54</v>
      </c>
      <c r="C3148" s="101" t="n">
        <v>154</v>
      </c>
      <c r="D3148" s="101" t="n">
        <v>100</v>
      </c>
      <c r="E3148" s="101" t="n">
        <v>254</v>
      </c>
      <c r="F3148" s="101" t="s">
        <v>321</v>
      </c>
      <c r="G3148" s="101" t="str">
        <f aca="false">E3148&amp;""&amp;F3148</f>
        <v>254Fm</v>
      </c>
      <c r="H3148" s="101" t="n">
        <v>80904.351</v>
      </c>
      <c r="I3148" s="101" t="n">
        <v>6515.88</v>
      </c>
      <c r="J3148" s="101" t="n">
        <v>5399.27</v>
      </c>
      <c r="K3148" s="101" t="n">
        <v>12055.86</v>
      </c>
      <c r="L3148" s="101" t="n">
        <v>9708.84</v>
      </c>
      <c r="M3148" s="101" t="n">
        <v>-2550.01</v>
      </c>
      <c r="N3148" s="101" t="n">
        <v>-3820.3</v>
      </c>
      <c r="O3148" s="101" t="n">
        <v>7307.48</v>
      </c>
      <c r="P3148" s="101" t="n">
        <v>-5686.9</v>
      </c>
      <c r="Q3148" s="101" t="n">
        <v>-8341.01</v>
      </c>
      <c r="R3148" s="101"/>
      <c r="S3148" s="101"/>
      <c r="T3148" s="101"/>
      <c r="U3148" s="101"/>
      <c r="V3148" s="101"/>
      <c r="W3148" s="101"/>
      <c r="X3148" s="101"/>
      <c r="Y3148" s="101"/>
      <c r="Z3148" s="101"/>
      <c r="AA3148" s="101"/>
    </row>
    <row r="3149" customFormat="false" ht="15.75" hidden="false" customHeight="true" outlineLevel="0" collapsed="false">
      <c r="A3149" s="101"/>
      <c r="B3149" s="101" t="n">
        <v>52</v>
      </c>
      <c r="C3149" s="101" t="n">
        <v>153</v>
      </c>
      <c r="D3149" s="101" t="n">
        <v>101</v>
      </c>
      <c r="E3149" s="101" t="n">
        <v>254</v>
      </c>
      <c r="F3149" s="101" t="s">
        <v>322</v>
      </c>
      <c r="G3149" s="101" t="str">
        <f aca="false">E3149&amp;""&amp;F3149</f>
        <v>254Md</v>
      </c>
      <c r="H3149" s="101" t="n">
        <v>83454.01</v>
      </c>
      <c r="I3149" s="101" t="n">
        <v>5791.01</v>
      </c>
      <c r="J3149" s="101" t="n">
        <v>3184.01</v>
      </c>
      <c r="K3149" s="101" t="n">
        <v>13199.01</v>
      </c>
      <c r="L3149" s="101" t="n">
        <v>8419.01</v>
      </c>
      <c r="M3149" s="101" t="n">
        <v>-1270.01</v>
      </c>
      <c r="N3149" s="101" t="n">
        <v>-6419.01</v>
      </c>
      <c r="O3149" s="101" t="n">
        <v>7802.01</v>
      </c>
      <c r="P3149" s="101" t="n">
        <v>-2849.01</v>
      </c>
      <c r="Q3149" s="101" t="n">
        <v>-8977.01</v>
      </c>
      <c r="R3149" s="101"/>
      <c r="S3149" s="101"/>
      <c r="T3149" s="101"/>
      <c r="U3149" s="101"/>
      <c r="V3149" s="101"/>
      <c r="W3149" s="101"/>
      <c r="X3149" s="101"/>
      <c r="Y3149" s="101"/>
      <c r="Z3149" s="101"/>
      <c r="AA3149" s="101"/>
    </row>
    <row r="3150" customFormat="false" ht="15.75" hidden="false" customHeight="true" outlineLevel="0" collapsed="false">
      <c r="A3150" s="101"/>
      <c r="B3150" s="101" t="n">
        <v>50</v>
      </c>
      <c r="C3150" s="101" t="n">
        <v>152</v>
      </c>
      <c r="D3150" s="101" t="n">
        <v>102</v>
      </c>
      <c r="E3150" s="101" t="n">
        <v>254</v>
      </c>
      <c r="F3150" s="101" t="s">
        <v>323</v>
      </c>
      <c r="G3150" s="101" t="str">
        <f aca="false">E3150&amp;""&amp;F3150</f>
        <v>254No</v>
      </c>
      <c r="H3150" s="101" t="n">
        <v>84724.653</v>
      </c>
      <c r="I3150" s="101" t="n">
        <v>7706.58</v>
      </c>
      <c r="J3150" s="101" t="n">
        <v>3739.01</v>
      </c>
      <c r="K3150" s="101" t="n">
        <v>14290.12</v>
      </c>
      <c r="L3150" s="101" t="n">
        <v>6670.86</v>
      </c>
      <c r="M3150" s="101" t="n">
        <v>-5148.01</v>
      </c>
      <c r="N3150" s="101" t="n">
        <v>-8474.01</v>
      </c>
      <c r="O3150" s="101" t="n">
        <v>8226.37</v>
      </c>
      <c r="P3150" s="101" t="n">
        <v>-1913.24</v>
      </c>
      <c r="Q3150" s="101" t="n">
        <v>-11923.01</v>
      </c>
      <c r="R3150" s="101"/>
      <c r="S3150" s="101"/>
      <c r="T3150" s="101"/>
      <c r="U3150" s="101"/>
      <c r="V3150" s="101"/>
      <c r="W3150" s="101"/>
      <c r="X3150" s="101"/>
      <c r="Y3150" s="101"/>
      <c r="Z3150" s="101"/>
      <c r="AA3150" s="101"/>
    </row>
    <row r="3151" customFormat="false" ht="15.75" hidden="false" customHeight="true" outlineLevel="0" collapsed="false">
      <c r="A3151" s="101"/>
      <c r="B3151" s="101" t="n">
        <v>48</v>
      </c>
      <c r="C3151" s="101" t="n">
        <v>151</v>
      </c>
      <c r="D3151" s="101" t="n">
        <v>103</v>
      </c>
      <c r="E3151" s="101" t="n">
        <v>254</v>
      </c>
      <c r="F3151" s="101" t="s">
        <v>324</v>
      </c>
      <c r="G3151" s="101" t="str">
        <f aca="false">E3151&amp;""&amp;F3151</f>
        <v>254Lr</v>
      </c>
      <c r="H3151" s="101" t="n">
        <v>89873.01</v>
      </c>
      <c r="I3151" s="101" t="n">
        <v>6775.01</v>
      </c>
      <c r="J3151" s="101" t="n">
        <v>1776.01</v>
      </c>
      <c r="K3151" s="101" t="n">
        <v>15008.01</v>
      </c>
      <c r="L3151" s="101" t="n">
        <v>5216.01</v>
      </c>
      <c r="M3151" s="101" t="n">
        <v>-3325.01</v>
      </c>
      <c r="N3151" s="101"/>
      <c r="O3151" s="101" t="n">
        <v>8816.26</v>
      </c>
      <c r="P3151" s="101" t="n">
        <v>1410.01</v>
      </c>
      <c r="Q3151" s="101" t="n">
        <v>-11755.01</v>
      </c>
      <c r="R3151" s="101"/>
      <c r="S3151" s="101"/>
      <c r="T3151" s="101"/>
      <c r="U3151" s="101"/>
      <c r="V3151" s="101"/>
      <c r="W3151" s="101"/>
      <c r="X3151" s="101"/>
      <c r="Y3151" s="101"/>
      <c r="Z3151" s="101"/>
      <c r="AA3151" s="101"/>
    </row>
    <row r="3152" customFormat="false" ht="15.75" hidden="false" customHeight="true" outlineLevel="0" collapsed="false">
      <c r="A3152" s="101"/>
      <c r="B3152" s="101" t="n">
        <v>46</v>
      </c>
      <c r="C3152" s="101" t="n">
        <v>150</v>
      </c>
      <c r="D3152" s="101" t="n">
        <v>104</v>
      </c>
      <c r="E3152" s="101" t="n">
        <v>254</v>
      </c>
      <c r="F3152" s="101" t="s">
        <v>325</v>
      </c>
      <c r="G3152" s="101" t="str">
        <f aca="false">E3152&amp;""&amp;F3152</f>
        <v>254Rf</v>
      </c>
      <c r="H3152" s="101" t="n">
        <v>93198.01</v>
      </c>
      <c r="I3152" s="101" t="n">
        <v>8430.01</v>
      </c>
      <c r="J3152" s="101" t="n">
        <v>2667.01</v>
      </c>
      <c r="K3152" s="101"/>
      <c r="L3152" s="101" t="n">
        <v>4252.01</v>
      </c>
      <c r="M3152" s="101"/>
      <c r="N3152" s="101"/>
      <c r="O3152" s="101" t="n">
        <v>9210.01</v>
      </c>
      <c r="P3152" s="101" t="n">
        <v>1549.01</v>
      </c>
      <c r="Q3152" s="101"/>
      <c r="R3152" s="101"/>
      <c r="S3152" s="101"/>
      <c r="T3152" s="101"/>
      <c r="U3152" s="101"/>
      <c r="V3152" s="101"/>
      <c r="W3152" s="101"/>
      <c r="X3152" s="101"/>
      <c r="Y3152" s="101"/>
      <c r="Z3152" s="101"/>
      <c r="AA3152" s="101"/>
    </row>
    <row r="3153" customFormat="false" ht="15.75" hidden="false" customHeight="true" outlineLevel="0" collapsed="false">
      <c r="A3153" s="101"/>
      <c r="B3153" s="101" t="n">
        <v>59</v>
      </c>
      <c r="C3153" s="101" t="n">
        <v>157</v>
      </c>
      <c r="D3153" s="101" t="n">
        <v>98</v>
      </c>
      <c r="E3153" s="101" t="n">
        <v>255</v>
      </c>
      <c r="F3153" s="101" t="s">
        <v>319</v>
      </c>
      <c r="G3153" s="101" t="str">
        <f aca="false">E3153&amp;""&amp;F3153</f>
        <v>255Cf</v>
      </c>
      <c r="H3153" s="101" t="n">
        <v>84811.01</v>
      </c>
      <c r="I3153" s="101" t="n">
        <v>4603.01</v>
      </c>
      <c r="J3153" s="101" t="n">
        <v>6872.01</v>
      </c>
      <c r="K3153" s="101" t="n">
        <v>10634.01</v>
      </c>
      <c r="L3153" s="101"/>
      <c r="M3153" s="101" t="n">
        <v>720.01</v>
      </c>
      <c r="N3153" s="101" t="n">
        <v>1010.01</v>
      </c>
      <c r="O3153" s="101" t="n">
        <v>5736.01</v>
      </c>
      <c r="P3153" s="101"/>
      <c r="Q3153" s="101" t="n">
        <v>-5253.01</v>
      </c>
      <c r="R3153" s="101"/>
      <c r="S3153" s="101"/>
      <c r="T3153" s="101"/>
      <c r="U3153" s="101"/>
      <c r="V3153" s="101"/>
      <c r="W3153" s="101"/>
      <c r="X3153" s="101"/>
      <c r="Y3153" s="101"/>
      <c r="Z3153" s="101"/>
      <c r="AA3153" s="101"/>
    </row>
    <row r="3154" customFormat="false" ht="15.75" hidden="false" customHeight="true" outlineLevel="0" collapsed="false">
      <c r="A3154" s="101"/>
      <c r="B3154" s="101" t="n">
        <v>57</v>
      </c>
      <c r="C3154" s="101" t="n">
        <v>156</v>
      </c>
      <c r="D3154" s="101" t="n">
        <v>99</v>
      </c>
      <c r="E3154" s="101" t="n">
        <v>255</v>
      </c>
      <c r="F3154" s="101" t="s">
        <v>320</v>
      </c>
      <c r="G3154" s="101" t="str">
        <f aca="false">E3154&amp;""&amp;F3154</f>
        <v>255Es</v>
      </c>
      <c r="H3154" s="101" t="n">
        <v>84090.583</v>
      </c>
      <c r="I3154" s="101" t="n">
        <v>5972.89</v>
      </c>
      <c r="J3154" s="101" t="n">
        <v>4540.42</v>
      </c>
      <c r="K3154" s="101" t="n">
        <v>11066.7</v>
      </c>
      <c r="L3154" s="101" t="n">
        <v>11416.01</v>
      </c>
      <c r="M3154" s="101" t="n">
        <v>289.62</v>
      </c>
      <c r="N3154" s="101" t="n">
        <v>-753.76</v>
      </c>
      <c r="O3154" s="101" t="n">
        <v>6436.34</v>
      </c>
      <c r="P3154" s="101" t="n">
        <v>-7592.01</v>
      </c>
      <c r="Q3154" s="101" t="n">
        <v>-4885.09</v>
      </c>
      <c r="R3154" s="101"/>
      <c r="S3154" s="101"/>
      <c r="T3154" s="101"/>
      <c r="U3154" s="101"/>
      <c r="V3154" s="101"/>
      <c r="W3154" s="101"/>
      <c r="X3154" s="101"/>
      <c r="Y3154" s="101"/>
      <c r="Z3154" s="101"/>
      <c r="AA3154" s="101"/>
    </row>
    <row r="3155" customFormat="false" ht="15.75" hidden="false" customHeight="true" outlineLevel="0" collapsed="false">
      <c r="A3155" s="101"/>
      <c r="B3155" s="101" t="n">
        <v>55</v>
      </c>
      <c r="C3155" s="101" t="n">
        <v>155</v>
      </c>
      <c r="D3155" s="101" t="n">
        <v>100</v>
      </c>
      <c r="E3155" s="101" t="n">
        <v>255</v>
      </c>
      <c r="F3155" s="101" t="s">
        <v>321</v>
      </c>
      <c r="G3155" s="101" t="str">
        <f aca="false">E3155&amp;""&amp;F3155</f>
        <v>255Fm</v>
      </c>
      <c r="H3155" s="101" t="n">
        <v>83800.963</v>
      </c>
      <c r="I3155" s="101" t="n">
        <v>5174.71</v>
      </c>
      <c r="J3155" s="101" t="n">
        <v>5480.16</v>
      </c>
      <c r="K3155" s="101" t="n">
        <v>11690.59</v>
      </c>
      <c r="L3155" s="101" t="n">
        <v>10079.25</v>
      </c>
      <c r="M3155" s="101" t="n">
        <v>-1043.376</v>
      </c>
      <c r="N3155" s="101" t="n">
        <v>-3006.27</v>
      </c>
      <c r="O3155" s="101" t="n">
        <v>7239.72</v>
      </c>
      <c r="P3155" s="101" t="n">
        <v>-4830.04</v>
      </c>
      <c r="Q3155" s="101" t="n">
        <v>-7725.01</v>
      </c>
      <c r="R3155" s="101"/>
      <c r="S3155" s="101"/>
      <c r="T3155" s="101"/>
      <c r="U3155" s="101"/>
      <c r="V3155" s="101"/>
      <c r="W3155" s="101"/>
      <c r="X3155" s="101"/>
      <c r="Y3155" s="101"/>
      <c r="Z3155" s="101"/>
      <c r="AA3155" s="101"/>
    </row>
    <row r="3156" customFormat="false" ht="15.75" hidden="false" customHeight="true" outlineLevel="0" collapsed="false">
      <c r="A3156" s="101"/>
      <c r="B3156" s="101" t="n">
        <v>53</v>
      </c>
      <c r="C3156" s="101" t="n">
        <v>154</v>
      </c>
      <c r="D3156" s="101" t="n">
        <v>101</v>
      </c>
      <c r="E3156" s="101" t="n">
        <v>255</v>
      </c>
      <c r="F3156" s="101" t="s">
        <v>322</v>
      </c>
      <c r="G3156" s="101" t="str">
        <f aca="false">E3156&amp;""&amp;F3156</f>
        <v>255Md</v>
      </c>
      <c r="H3156" s="101" t="n">
        <v>84844.339</v>
      </c>
      <c r="I3156" s="101" t="n">
        <v>6681.01</v>
      </c>
      <c r="J3156" s="101" t="n">
        <v>3348.98</v>
      </c>
      <c r="K3156" s="101" t="n">
        <v>12473.01</v>
      </c>
      <c r="L3156" s="101" t="n">
        <v>8748.25</v>
      </c>
      <c r="M3156" s="101" t="n">
        <v>-1962.896</v>
      </c>
      <c r="N3156" s="101" t="n">
        <v>-5102.96</v>
      </c>
      <c r="O3156" s="101" t="n">
        <v>7905.88</v>
      </c>
      <c r="P3156" s="101" t="n">
        <v>-4436.78</v>
      </c>
      <c r="Q3156" s="101" t="n">
        <v>-7951.63</v>
      </c>
      <c r="R3156" s="101"/>
      <c r="S3156" s="101"/>
      <c r="T3156" s="101"/>
      <c r="U3156" s="101"/>
      <c r="V3156" s="101"/>
      <c r="W3156" s="101"/>
      <c r="X3156" s="101"/>
      <c r="Y3156" s="101"/>
      <c r="Z3156" s="101"/>
      <c r="AA3156" s="101"/>
    </row>
    <row r="3157" customFormat="false" ht="15.75" hidden="false" customHeight="true" outlineLevel="0" collapsed="false">
      <c r="A3157" s="101"/>
      <c r="B3157" s="101" t="n">
        <v>51</v>
      </c>
      <c r="C3157" s="101" t="n">
        <v>153</v>
      </c>
      <c r="D3157" s="101" t="n">
        <v>102</v>
      </c>
      <c r="E3157" s="101" t="n">
        <v>255</v>
      </c>
      <c r="F3157" s="101" t="s">
        <v>323</v>
      </c>
      <c r="G3157" s="101" t="str">
        <f aca="false">E3157&amp;""&amp;F3157</f>
        <v>255No</v>
      </c>
      <c r="H3157" s="101" t="n">
        <v>86807.235</v>
      </c>
      <c r="I3157" s="101" t="n">
        <v>5988.74</v>
      </c>
      <c r="J3157" s="101" t="n">
        <v>3936.01</v>
      </c>
      <c r="K3157" s="101" t="n">
        <v>13695.32</v>
      </c>
      <c r="L3157" s="101" t="n">
        <v>7119.62</v>
      </c>
      <c r="M3157" s="101" t="n">
        <v>-3140.066</v>
      </c>
      <c r="N3157" s="101" t="n">
        <v>-7524.01</v>
      </c>
      <c r="O3157" s="101" t="n">
        <v>8428.4</v>
      </c>
      <c r="P3157" s="101" t="n">
        <v>-1386.09</v>
      </c>
      <c r="Q3157" s="101" t="n">
        <v>-11137.01</v>
      </c>
      <c r="R3157" s="101"/>
      <c r="S3157" s="101"/>
      <c r="T3157" s="101"/>
      <c r="U3157" s="101"/>
      <c r="V3157" s="101"/>
      <c r="W3157" s="101"/>
      <c r="X3157" s="101"/>
      <c r="Y3157" s="101"/>
      <c r="Z3157" s="101"/>
      <c r="AA3157" s="101"/>
    </row>
    <row r="3158" customFormat="false" ht="15.75" hidden="false" customHeight="true" outlineLevel="0" collapsed="false">
      <c r="A3158" s="101"/>
      <c r="B3158" s="101" t="n">
        <v>49</v>
      </c>
      <c r="C3158" s="101" t="n">
        <v>152</v>
      </c>
      <c r="D3158" s="101" t="n">
        <v>103</v>
      </c>
      <c r="E3158" s="101" t="n">
        <v>255</v>
      </c>
      <c r="F3158" s="101" t="s">
        <v>324</v>
      </c>
      <c r="G3158" s="101" t="str">
        <f aca="false">E3158&amp;""&amp;F3158</f>
        <v>255Lr</v>
      </c>
      <c r="H3158" s="101" t="n">
        <v>89947.301</v>
      </c>
      <c r="I3158" s="101" t="n">
        <v>7997.01</v>
      </c>
      <c r="J3158" s="101" t="n">
        <v>2066.32</v>
      </c>
      <c r="K3158" s="101" t="n">
        <v>14772.01</v>
      </c>
      <c r="L3158" s="101" t="n">
        <v>5805.01</v>
      </c>
      <c r="M3158" s="101" t="n">
        <v>-4383.01</v>
      </c>
      <c r="N3158" s="101" t="n">
        <v>-9786.01</v>
      </c>
      <c r="O3158" s="101" t="n">
        <v>8555.56</v>
      </c>
      <c r="P3158" s="101" t="n">
        <v>-796.01</v>
      </c>
      <c r="Q3158" s="101" t="n">
        <v>-11322.01</v>
      </c>
      <c r="R3158" s="101"/>
      <c r="S3158" s="101"/>
      <c r="T3158" s="101"/>
      <c r="U3158" s="101"/>
      <c r="V3158" s="101"/>
      <c r="W3158" s="101"/>
      <c r="X3158" s="101"/>
      <c r="Y3158" s="101"/>
      <c r="Z3158" s="101"/>
      <c r="AA3158" s="101"/>
    </row>
    <row r="3159" customFormat="false" ht="15.75" hidden="false" customHeight="true" outlineLevel="0" collapsed="false">
      <c r="A3159" s="101"/>
      <c r="B3159" s="101" t="n">
        <v>47</v>
      </c>
      <c r="C3159" s="101" t="n">
        <v>151</v>
      </c>
      <c r="D3159" s="101" t="n">
        <v>104</v>
      </c>
      <c r="E3159" s="101" t="n">
        <v>255</v>
      </c>
      <c r="F3159" s="101" t="s">
        <v>325</v>
      </c>
      <c r="G3159" s="101" t="str">
        <f aca="false">E3159&amp;""&amp;F3159</f>
        <v>255Rf</v>
      </c>
      <c r="H3159" s="101" t="n">
        <v>94331.01</v>
      </c>
      <c r="I3159" s="101" t="n">
        <v>6939.01</v>
      </c>
      <c r="J3159" s="101" t="n">
        <v>2831.01</v>
      </c>
      <c r="K3159" s="101" t="n">
        <v>15369.01</v>
      </c>
      <c r="L3159" s="101" t="n">
        <v>4607.01</v>
      </c>
      <c r="M3159" s="101" t="n">
        <v>-5402.01</v>
      </c>
      <c r="N3159" s="101"/>
      <c r="O3159" s="101" t="n">
        <v>9055.46</v>
      </c>
      <c r="P3159" s="101" t="n">
        <v>2317.01</v>
      </c>
      <c r="Q3159" s="101"/>
      <c r="R3159" s="101"/>
      <c r="S3159" s="101"/>
      <c r="T3159" s="101"/>
      <c r="U3159" s="101"/>
      <c r="V3159" s="101"/>
      <c r="W3159" s="101"/>
      <c r="X3159" s="101"/>
      <c r="Y3159" s="101"/>
      <c r="Z3159" s="101"/>
      <c r="AA3159" s="101"/>
    </row>
    <row r="3160" customFormat="false" ht="15.75" hidden="false" customHeight="true" outlineLevel="0" collapsed="false">
      <c r="A3160" s="101"/>
      <c r="B3160" s="101" t="n">
        <v>45</v>
      </c>
      <c r="C3160" s="101" t="n">
        <v>150</v>
      </c>
      <c r="D3160" s="101" t="n">
        <v>105</v>
      </c>
      <c r="E3160" s="101" t="n">
        <v>255</v>
      </c>
      <c r="F3160" s="101" t="s">
        <v>326</v>
      </c>
      <c r="G3160" s="101" t="str">
        <f aca="false">E3160&amp;""&amp;F3160</f>
        <v>255Db</v>
      </c>
      <c r="H3160" s="101" t="n">
        <v>99733.01</v>
      </c>
      <c r="I3160" s="101"/>
      <c r="J3160" s="101" t="n">
        <v>754.01</v>
      </c>
      <c r="K3160" s="101"/>
      <c r="L3160" s="101" t="n">
        <v>3422.01</v>
      </c>
      <c r="M3160" s="101"/>
      <c r="N3160" s="101"/>
      <c r="O3160" s="101" t="n">
        <v>9580.01</v>
      </c>
      <c r="P3160" s="101" t="n">
        <v>2571.01</v>
      </c>
      <c r="Q3160" s="101"/>
      <c r="R3160" s="101"/>
      <c r="S3160" s="101"/>
      <c r="T3160" s="101"/>
      <c r="U3160" s="101"/>
      <c r="V3160" s="101"/>
      <c r="W3160" s="101"/>
      <c r="X3160" s="101"/>
      <c r="Y3160" s="101"/>
      <c r="Z3160" s="101"/>
      <c r="AA3160" s="101"/>
    </row>
    <row r="3161" customFormat="false" ht="15.75" hidden="false" customHeight="true" outlineLevel="0" collapsed="false">
      <c r="A3161" s="101"/>
      <c r="B3161" s="101" t="n">
        <v>60</v>
      </c>
      <c r="C3161" s="101" t="n">
        <v>158</v>
      </c>
      <c r="D3161" s="101" t="n">
        <v>98</v>
      </c>
      <c r="E3161" s="101" t="n">
        <v>256</v>
      </c>
      <c r="F3161" s="101" t="s">
        <v>319</v>
      </c>
      <c r="G3161" s="101" t="str">
        <f aca="false">E3161&amp;""&amp;F3161</f>
        <v>256Cf</v>
      </c>
      <c r="H3161" s="101" t="n">
        <v>87041.01</v>
      </c>
      <c r="I3161" s="101" t="n">
        <v>5841.01</v>
      </c>
      <c r="J3161" s="101"/>
      <c r="K3161" s="101" t="n">
        <v>10444.01</v>
      </c>
      <c r="L3161" s="101"/>
      <c r="M3161" s="101" t="n">
        <v>-147.01</v>
      </c>
      <c r="N3161" s="101" t="n">
        <v>1553.01</v>
      </c>
      <c r="O3161" s="101" t="n">
        <v>5560.01</v>
      </c>
      <c r="P3161" s="101"/>
      <c r="Q3161" s="101" t="n">
        <v>-5121.01</v>
      </c>
      <c r="R3161" s="101"/>
      <c r="S3161" s="101"/>
      <c r="T3161" s="101"/>
      <c r="U3161" s="101"/>
      <c r="V3161" s="101"/>
      <c r="W3161" s="101"/>
      <c r="X3161" s="101"/>
      <c r="Y3161" s="101"/>
      <c r="Z3161" s="101"/>
      <c r="AA3161" s="101"/>
    </row>
    <row r="3162" customFormat="false" ht="15.75" hidden="false" customHeight="true" outlineLevel="0" collapsed="false">
      <c r="A3162" s="101"/>
      <c r="B3162" s="101" t="n">
        <v>58</v>
      </c>
      <c r="C3162" s="101" t="n">
        <v>157</v>
      </c>
      <c r="D3162" s="101" t="n">
        <v>99</v>
      </c>
      <c r="E3162" s="101" t="n">
        <v>256</v>
      </c>
      <c r="F3162" s="101" t="s">
        <v>320</v>
      </c>
      <c r="G3162" s="101" t="str">
        <f aca="false">E3162&amp;""&amp;F3162</f>
        <v>256Es</v>
      </c>
      <c r="H3162" s="101" t="n">
        <v>87187.01</v>
      </c>
      <c r="I3162" s="101" t="n">
        <v>4975.01</v>
      </c>
      <c r="J3162" s="101" t="n">
        <v>4912.01</v>
      </c>
      <c r="K3162" s="101" t="n">
        <v>10947.01</v>
      </c>
      <c r="L3162" s="101" t="n">
        <v>11784.01</v>
      </c>
      <c r="M3162" s="101" t="n">
        <v>1700.01</v>
      </c>
      <c r="N3162" s="101" t="n">
        <v>-269.01</v>
      </c>
      <c r="O3162" s="101" t="n">
        <v>6227.01</v>
      </c>
      <c r="P3162" s="101"/>
      <c r="Q3162" s="101" t="n">
        <v>-4685.01</v>
      </c>
      <c r="R3162" s="101"/>
      <c r="S3162" s="101"/>
      <c r="T3162" s="101"/>
      <c r="U3162" s="101"/>
      <c r="V3162" s="101"/>
      <c r="W3162" s="101"/>
      <c r="X3162" s="101"/>
      <c r="Y3162" s="101"/>
      <c r="Z3162" s="101"/>
      <c r="AA3162" s="101"/>
    </row>
    <row r="3163" customFormat="false" ht="15.75" hidden="false" customHeight="true" outlineLevel="0" collapsed="false">
      <c r="A3163" s="101"/>
      <c r="B3163" s="101" t="n">
        <v>56</v>
      </c>
      <c r="C3163" s="101" t="n">
        <v>156</v>
      </c>
      <c r="D3163" s="101" t="n">
        <v>100</v>
      </c>
      <c r="E3163" s="101" t="n">
        <v>256</v>
      </c>
      <c r="F3163" s="101" t="s">
        <v>321</v>
      </c>
      <c r="G3163" s="101" t="str">
        <f aca="false">E3163&amp;""&amp;F3163</f>
        <v>256Fm</v>
      </c>
      <c r="H3163" s="101" t="n">
        <v>85487.368</v>
      </c>
      <c r="I3163" s="101" t="n">
        <v>6384.91</v>
      </c>
      <c r="J3163" s="101" t="n">
        <v>5892.19</v>
      </c>
      <c r="K3163" s="101" t="n">
        <v>11559.62</v>
      </c>
      <c r="L3163" s="101" t="n">
        <v>10432.6</v>
      </c>
      <c r="M3163" s="101" t="n">
        <v>-1969.01</v>
      </c>
      <c r="N3163" s="101" t="n">
        <v>-2336.56</v>
      </c>
      <c r="O3163" s="101" t="n">
        <v>7027.21</v>
      </c>
      <c r="P3163" s="101" t="n">
        <v>-6612.01</v>
      </c>
      <c r="Q3163" s="101" t="n">
        <v>-7428.29</v>
      </c>
      <c r="R3163" s="101"/>
      <c r="S3163" s="101"/>
      <c r="T3163" s="101"/>
      <c r="U3163" s="101"/>
      <c r="V3163" s="101"/>
      <c r="W3163" s="101"/>
      <c r="X3163" s="101"/>
      <c r="Y3163" s="101"/>
      <c r="Z3163" s="101"/>
      <c r="AA3163" s="101"/>
    </row>
    <row r="3164" customFormat="false" ht="15.75" hidden="false" customHeight="true" outlineLevel="0" collapsed="false">
      <c r="A3164" s="101"/>
      <c r="B3164" s="101" t="n">
        <v>54</v>
      </c>
      <c r="C3164" s="101" t="n">
        <v>155</v>
      </c>
      <c r="D3164" s="101" t="n">
        <v>101</v>
      </c>
      <c r="E3164" s="101" t="n">
        <v>256</v>
      </c>
      <c r="F3164" s="101" t="s">
        <v>322</v>
      </c>
      <c r="G3164" s="101" t="str">
        <f aca="false">E3164&amp;""&amp;F3164</f>
        <v>256Md</v>
      </c>
      <c r="H3164" s="101" t="n">
        <v>87457.01</v>
      </c>
      <c r="I3164" s="101" t="n">
        <v>5459.01</v>
      </c>
      <c r="J3164" s="101" t="n">
        <v>3633.01</v>
      </c>
      <c r="K3164" s="101" t="n">
        <v>12140.01</v>
      </c>
      <c r="L3164" s="101" t="n">
        <v>9113.01</v>
      </c>
      <c r="M3164" s="101" t="n">
        <v>-367.01</v>
      </c>
      <c r="N3164" s="101" t="n">
        <v>-4290.01</v>
      </c>
      <c r="O3164" s="101" t="n">
        <v>7737.01</v>
      </c>
      <c r="P3164" s="101" t="n">
        <v>-3923.01</v>
      </c>
      <c r="Q3164" s="101" t="n">
        <v>-7422.01</v>
      </c>
      <c r="R3164" s="101"/>
      <c r="S3164" s="101"/>
      <c r="T3164" s="101"/>
      <c r="U3164" s="101"/>
      <c r="V3164" s="101"/>
      <c r="W3164" s="101"/>
      <c r="X3164" s="101"/>
      <c r="Y3164" s="101"/>
      <c r="Z3164" s="101"/>
      <c r="AA3164" s="101"/>
    </row>
    <row r="3165" customFormat="false" ht="15.75" hidden="false" customHeight="true" outlineLevel="0" collapsed="false">
      <c r="A3165" s="101"/>
      <c r="B3165" s="101" t="n">
        <v>52</v>
      </c>
      <c r="C3165" s="101" t="n">
        <v>154</v>
      </c>
      <c r="D3165" s="101" t="n">
        <v>102</v>
      </c>
      <c r="E3165" s="101" t="n">
        <v>256</v>
      </c>
      <c r="F3165" s="101" t="s">
        <v>323</v>
      </c>
      <c r="G3165" s="101" t="str">
        <f aca="false">E3165&amp;""&amp;F3165</f>
        <v>256No</v>
      </c>
      <c r="H3165" s="101" t="n">
        <v>87823.929</v>
      </c>
      <c r="I3165" s="101" t="n">
        <v>7054.62</v>
      </c>
      <c r="J3165" s="101" t="n">
        <v>4309.38</v>
      </c>
      <c r="K3165" s="101" t="n">
        <v>13043.36</v>
      </c>
      <c r="L3165" s="101" t="n">
        <v>7658.36</v>
      </c>
      <c r="M3165" s="101" t="n">
        <v>-3922.67</v>
      </c>
      <c r="N3165" s="101" t="n">
        <v>-6398.76</v>
      </c>
      <c r="O3165" s="101" t="n">
        <v>8581.44</v>
      </c>
      <c r="P3165" s="101" t="n">
        <v>-3266</v>
      </c>
      <c r="Q3165" s="101" t="n">
        <v>-10194.69</v>
      </c>
      <c r="R3165" s="101"/>
      <c r="S3165" s="101"/>
      <c r="T3165" s="101"/>
      <c r="U3165" s="101"/>
      <c r="V3165" s="101"/>
      <c r="W3165" s="101"/>
      <c r="X3165" s="101"/>
      <c r="Y3165" s="101"/>
      <c r="Z3165" s="101"/>
      <c r="AA3165" s="101"/>
    </row>
    <row r="3166" customFormat="false" ht="15.75" hidden="false" customHeight="true" outlineLevel="0" collapsed="false">
      <c r="A3166" s="101"/>
      <c r="B3166" s="101" t="n">
        <v>50</v>
      </c>
      <c r="C3166" s="101" t="n">
        <v>153</v>
      </c>
      <c r="D3166" s="101" t="n">
        <v>103</v>
      </c>
      <c r="E3166" s="101" t="n">
        <v>256</v>
      </c>
      <c r="F3166" s="101" t="s">
        <v>324</v>
      </c>
      <c r="G3166" s="101" t="str">
        <f aca="false">E3166&amp;""&amp;F3166</f>
        <v>256Lr</v>
      </c>
      <c r="H3166" s="101" t="n">
        <v>91746.599</v>
      </c>
      <c r="I3166" s="101" t="n">
        <v>6272.02</v>
      </c>
      <c r="J3166" s="101" t="n">
        <v>2349.61</v>
      </c>
      <c r="K3166" s="101" t="n">
        <v>14269.01</v>
      </c>
      <c r="L3166" s="101" t="n">
        <v>6286.01</v>
      </c>
      <c r="M3166" s="101" t="n">
        <v>-2476.086</v>
      </c>
      <c r="N3166" s="101" t="n">
        <v>-8752.01</v>
      </c>
      <c r="O3166" s="101" t="n">
        <v>8811.01</v>
      </c>
      <c r="P3166" s="101" t="n">
        <v>-386.71</v>
      </c>
      <c r="Q3166" s="101" t="n">
        <v>-10656.01</v>
      </c>
      <c r="R3166" s="101"/>
      <c r="S3166" s="101"/>
      <c r="T3166" s="101"/>
      <c r="U3166" s="101"/>
      <c r="V3166" s="101"/>
      <c r="W3166" s="101"/>
      <c r="X3166" s="101"/>
      <c r="Y3166" s="101"/>
      <c r="Z3166" s="101"/>
      <c r="AA3166" s="101"/>
    </row>
    <row r="3167" customFormat="false" ht="15.75" hidden="false" customHeight="true" outlineLevel="0" collapsed="false">
      <c r="A3167" s="101"/>
      <c r="B3167" s="101" t="n">
        <v>48</v>
      </c>
      <c r="C3167" s="101" t="n">
        <v>152</v>
      </c>
      <c r="D3167" s="101" t="n">
        <v>104</v>
      </c>
      <c r="E3167" s="101" t="n">
        <v>256</v>
      </c>
      <c r="F3167" s="101" t="s">
        <v>325</v>
      </c>
      <c r="G3167" s="101" t="str">
        <f aca="false">E3167&amp;""&amp;F3167</f>
        <v>256Rf</v>
      </c>
      <c r="H3167" s="101" t="n">
        <v>94222.685</v>
      </c>
      <c r="I3167" s="101" t="n">
        <v>8179.01</v>
      </c>
      <c r="J3167" s="101" t="n">
        <v>3013.59</v>
      </c>
      <c r="K3167" s="101" t="n">
        <v>15118.01</v>
      </c>
      <c r="L3167" s="101" t="n">
        <v>5079.91</v>
      </c>
      <c r="M3167" s="101" t="n">
        <v>-6276.01</v>
      </c>
      <c r="N3167" s="101"/>
      <c r="O3167" s="101" t="n">
        <v>8925.63</v>
      </c>
      <c r="P3167" s="101" t="n">
        <v>126.48</v>
      </c>
      <c r="Q3167" s="101" t="n">
        <v>-13582.01</v>
      </c>
      <c r="R3167" s="101"/>
      <c r="S3167" s="101"/>
      <c r="T3167" s="101"/>
      <c r="U3167" s="101"/>
      <c r="V3167" s="101"/>
      <c r="W3167" s="101"/>
      <c r="X3167" s="101"/>
      <c r="Y3167" s="101"/>
      <c r="Z3167" s="101"/>
      <c r="AA3167" s="101"/>
    </row>
    <row r="3168" customFormat="false" ht="15.75" hidden="false" customHeight="true" outlineLevel="0" collapsed="false">
      <c r="A3168" s="101"/>
      <c r="B3168" s="101" t="n">
        <v>46</v>
      </c>
      <c r="C3168" s="101" t="n">
        <v>151</v>
      </c>
      <c r="D3168" s="101" t="n">
        <v>105</v>
      </c>
      <c r="E3168" s="101" t="n">
        <v>256</v>
      </c>
      <c r="F3168" s="101" t="s">
        <v>326</v>
      </c>
      <c r="G3168" s="101" t="str">
        <f aca="false">E3168&amp;""&amp;F3168</f>
        <v>256Db</v>
      </c>
      <c r="H3168" s="101" t="n">
        <v>100499.01</v>
      </c>
      <c r="I3168" s="101" t="n">
        <v>7305.01</v>
      </c>
      <c r="J3168" s="101" t="n">
        <v>1121.01</v>
      </c>
      <c r="K3168" s="101"/>
      <c r="L3168" s="101" t="n">
        <v>3952.01</v>
      </c>
      <c r="M3168" s="101"/>
      <c r="N3168" s="101"/>
      <c r="O3168" s="101" t="n">
        <v>9336.05</v>
      </c>
      <c r="P3168" s="101" t="n">
        <v>3263.01</v>
      </c>
      <c r="Q3168" s="101"/>
      <c r="R3168" s="101"/>
      <c r="S3168" s="101"/>
      <c r="T3168" s="101"/>
      <c r="U3168" s="101"/>
      <c r="V3168" s="101"/>
      <c r="W3168" s="101"/>
      <c r="X3168" s="101"/>
      <c r="Y3168" s="101"/>
      <c r="Z3168" s="101"/>
      <c r="AA3168" s="101"/>
    </row>
    <row r="3169" customFormat="false" ht="15.75" hidden="false" customHeight="true" outlineLevel="0" collapsed="false">
      <c r="A3169" s="101"/>
      <c r="B3169" s="101" t="n">
        <v>59</v>
      </c>
      <c r="C3169" s="101" t="n">
        <v>158</v>
      </c>
      <c r="D3169" s="101" t="n">
        <v>99</v>
      </c>
      <c r="E3169" s="101" t="n">
        <v>257</v>
      </c>
      <c r="F3169" s="101" t="s">
        <v>320</v>
      </c>
      <c r="G3169" s="101" t="str">
        <f aca="false">E3169&amp;""&amp;F3169</f>
        <v>257Es</v>
      </c>
      <c r="H3169" s="101" t="n">
        <v>89403.01</v>
      </c>
      <c r="I3169" s="101" t="n">
        <v>5855.01</v>
      </c>
      <c r="J3169" s="101" t="n">
        <v>4926.01</v>
      </c>
      <c r="K3169" s="101" t="n">
        <v>10830.01</v>
      </c>
      <c r="L3169" s="101"/>
      <c r="M3169" s="101" t="n">
        <v>813.01</v>
      </c>
      <c r="N3169" s="101" t="n">
        <v>406.01</v>
      </c>
      <c r="O3169" s="101" t="n">
        <v>6050.01</v>
      </c>
      <c r="P3169" s="101"/>
      <c r="Q3169" s="101" t="n">
        <v>-4155.01</v>
      </c>
      <c r="R3169" s="101"/>
      <c r="S3169" s="101"/>
      <c r="T3169" s="101"/>
      <c r="U3169" s="101"/>
      <c r="V3169" s="101"/>
      <c r="W3169" s="101"/>
      <c r="X3169" s="101"/>
      <c r="Y3169" s="101"/>
      <c r="Z3169" s="101"/>
      <c r="AA3169" s="101"/>
    </row>
    <row r="3170" customFormat="false" ht="15.75" hidden="false" customHeight="true" outlineLevel="0" collapsed="false">
      <c r="A3170" s="101"/>
      <c r="B3170" s="101" t="n">
        <v>57</v>
      </c>
      <c r="C3170" s="101" t="n">
        <v>157</v>
      </c>
      <c r="D3170" s="101" t="n">
        <v>100</v>
      </c>
      <c r="E3170" s="101" t="n">
        <v>257</v>
      </c>
      <c r="F3170" s="101" t="s">
        <v>321</v>
      </c>
      <c r="G3170" s="101" t="str">
        <f aca="false">E3170&amp;""&amp;F3170</f>
        <v>257Fm</v>
      </c>
      <c r="H3170" s="101" t="n">
        <v>88590.741</v>
      </c>
      <c r="I3170" s="101" t="n">
        <v>4967.94</v>
      </c>
      <c r="J3170" s="101" t="n">
        <v>5886.01</v>
      </c>
      <c r="K3170" s="101" t="n">
        <v>11352.86</v>
      </c>
      <c r="L3170" s="101" t="n">
        <v>10798.01</v>
      </c>
      <c r="M3170" s="101" t="n">
        <v>-406.42</v>
      </c>
      <c r="N3170" s="101" t="n">
        <v>-1659.69</v>
      </c>
      <c r="O3170" s="101" t="n">
        <v>6863.55</v>
      </c>
      <c r="P3170" s="101" t="n">
        <v>-5739.01</v>
      </c>
      <c r="Q3170" s="101" t="n">
        <v>-6937.01</v>
      </c>
      <c r="R3170" s="101"/>
      <c r="S3170" s="101"/>
      <c r="T3170" s="101"/>
      <c r="U3170" s="101"/>
      <c r="V3170" s="101"/>
      <c r="W3170" s="101"/>
      <c r="X3170" s="101"/>
      <c r="Y3170" s="101"/>
      <c r="Z3170" s="101"/>
      <c r="AA3170" s="101"/>
    </row>
    <row r="3171" customFormat="false" ht="15.75" hidden="false" customHeight="true" outlineLevel="0" collapsed="false">
      <c r="A3171" s="101"/>
      <c r="B3171" s="101" t="n">
        <v>55</v>
      </c>
      <c r="C3171" s="101" t="n">
        <v>156</v>
      </c>
      <c r="D3171" s="101" t="n">
        <v>101</v>
      </c>
      <c r="E3171" s="101" t="n">
        <v>257</v>
      </c>
      <c r="F3171" s="101" t="s">
        <v>322</v>
      </c>
      <c r="G3171" s="101" t="str">
        <f aca="false">E3171&amp;""&amp;F3171</f>
        <v>257Md</v>
      </c>
      <c r="H3171" s="101" t="n">
        <v>88997.161</v>
      </c>
      <c r="I3171" s="101" t="n">
        <v>6531.01</v>
      </c>
      <c r="J3171" s="101" t="n">
        <v>3779.18</v>
      </c>
      <c r="K3171" s="101" t="n">
        <v>11989.81</v>
      </c>
      <c r="L3171" s="101" t="n">
        <v>9671.36</v>
      </c>
      <c r="M3171" s="101" t="n">
        <v>-1253.272</v>
      </c>
      <c r="N3171" s="101" t="n">
        <v>-3610.01</v>
      </c>
      <c r="O3171" s="101" t="n">
        <v>7557.6</v>
      </c>
      <c r="P3171" s="101" t="n">
        <v>-5479.01</v>
      </c>
      <c r="Q3171" s="101" t="n">
        <v>-6898.08</v>
      </c>
      <c r="R3171" s="101"/>
      <c r="S3171" s="101"/>
      <c r="T3171" s="101"/>
      <c r="U3171" s="101"/>
      <c r="V3171" s="101"/>
      <c r="W3171" s="101"/>
      <c r="X3171" s="101"/>
      <c r="Y3171" s="101"/>
      <c r="Z3171" s="101"/>
      <c r="AA3171" s="101"/>
    </row>
    <row r="3172" customFormat="false" ht="15.75" hidden="false" customHeight="true" outlineLevel="0" collapsed="false">
      <c r="A3172" s="101"/>
      <c r="B3172" s="101" t="n">
        <v>53</v>
      </c>
      <c r="C3172" s="101" t="n">
        <v>155</v>
      </c>
      <c r="D3172" s="101" t="n">
        <v>102</v>
      </c>
      <c r="E3172" s="101" t="n">
        <v>257</v>
      </c>
      <c r="F3172" s="101" t="s">
        <v>323</v>
      </c>
      <c r="G3172" s="101" t="str">
        <f aca="false">E3172&amp;""&amp;F3172</f>
        <v>257No</v>
      </c>
      <c r="H3172" s="101" t="n">
        <v>90250.433</v>
      </c>
      <c r="I3172" s="101" t="n">
        <v>5644.81</v>
      </c>
      <c r="J3172" s="101" t="n">
        <v>4495.01</v>
      </c>
      <c r="K3172" s="101" t="n">
        <v>12699.44</v>
      </c>
      <c r="L3172" s="101" t="n">
        <v>8128.47</v>
      </c>
      <c r="M3172" s="101" t="n">
        <v>-2357.01</v>
      </c>
      <c r="N3172" s="101" t="n">
        <v>-5617.18</v>
      </c>
      <c r="O3172" s="101" t="n">
        <v>8476.6</v>
      </c>
      <c r="P3172" s="101" t="n">
        <v>-2525.91</v>
      </c>
      <c r="Q3172" s="101" t="n">
        <v>-9567.48</v>
      </c>
      <c r="R3172" s="101"/>
      <c r="S3172" s="101"/>
      <c r="T3172" s="101"/>
      <c r="U3172" s="101"/>
      <c r="V3172" s="101"/>
      <c r="W3172" s="101"/>
      <c r="X3172" s="101"/>
      <c r="Y3172" s="101"/>
      <c r="Z3172" s="101"/>
      <c r="AA3172" s="101"/>
    </row>
    <row r="3173" customFormat="false" ht="15.75" hidden="false" customHeight="true" outlineLevel="0" collapsed="false">
      <c r="A3173" s="101"/>
      <c r="B3173" s="101" t="n">
        <v>51</v>
      </c>
      <c r="C3173" s="101" t="n">
        <v>154</v>
      </c>
      <c r="D3173" s="101" t="n">
        <v>103</v>
      </c>
      <c r="E3173" s="101" t="n">
        <v>257</v>
      </c>
      <c r="F3173" s="101" t="s">
        <v>324</v>
      </c>
      <c r="G3173" s="101" t="str">
        <f aca="false">E3173&amp;""&amp;F3173</f>
        <v>257Lr</v>
      </c>
      <c r="H3173" s="101" t="n">
        <v>92607.01</v>
      </c>
      <c r="I3173" s="101" t="n">
        <v>7211.01</v>
      </c>
      <c r="J3173" s="101" t="n">
        <v>2506.01</v>
      </c>
      <c r="K3173" s="101" t="n">
        <v>13483.01</v>
      </c>
      <c r="L3173" s="101" t="n">
        <v>6815.01</v>
      </c>
      <c r="M3173" s="101" t="n">
        <v>-3261.01</v>
      </c>
      <c r="N3173" s="101" t="n">
        <v>-7601.01</v>
      </c>
      <c r="O3173" s="101" t="n">
        <v>9008.01</v>
      </c>
      <c r="P3173" s="101" t="n">
        <v>-2139.01</v>
      </c>
      <c r="Q3173" s="101" t="n">
        <v>-9687.01</v>
      </c>
      <c r="R3173" s="101"/>
      <c r="S3173" s="101"/>
      <c r="T3173" s="101"/>
      <c r="U3173" s="101"/>
      <c r="V3173" s="101"/>
      <c r="W3173" s="101"/>
      <c r="X3173" s="101"/>
      <c r="Y3173" s="101"/>
      <c r="Z3173" s="101"/>
      <c r="AA3173" s="101"/>
    </row>
    <row r="3174" customFormat="false" ht="15.75" hidden="false" customHeight="true" outlineLevel="0" collapsed="false">
      <c r="A3174" s="101"/>
      <c r="B3174" s="101" t="n">
        <v>49</v>
      </c>
      <c r="C3174" s="101" t="n">
        <v>153</v>
      </c>
      <c r="D3174" s="101" t="n">
        <v>104</v>
      </c>
      <c r="E3174" s="101" t="n">
        <v>257</v>
      </c>
      <c r="F3174" s="101" t="s">
        <v>325</v>
      </c>
      <c r="G3174" s="101" t="str">
        <f aca="false">E3174&amp;""&amp;F3174</f>
        <v>257Rf</v>
      </c>
      <c r="H3174" s="101" t="n">
        <v>95867.612</v>
      </c>
      <c r="I3174" s="101" t="n">
        <v>6426.39</v>
      </c>
      <c r="J3174" s="101" t="n">
        <v>3167.96</v>
      </c>
      <c r="K3174" s="101" t="n">
        <v>14606.01</v>
      </c>
      <c r="L3174" s="101" t="n">
        <v>5517.56</v>
      </c>
      <c r="M3174" s="101" t="n">
        <v>-4341.01</v>
      </c>
      <c r="N3174" s="101"/>
      <c r="O3174" s="101" t="n">
        <v>9082.78</v>
      </c>
      <c r="P3174" s="101" t="n">
        <v>754.71</v>
      </c>
      <c r="Q3174" s="101" t="n">
        <v>-12703.01</v>
      </c>
      <c r="R3174" s="101"/>
      <c r="S3174" s="101"/>
      <c r="T3174" s="101"/>
      <c r="U3174" s="101"/>
      <c r="V3174" s="101"/>
      <c r="W3174" s="101"/>
      <c r="X3174" s="101"/>
      <c r="Y3174" s="101"/>
      <c r="Z3174" s="101"/>
      <c r="AA3174" s="101"/>
    </row>
    <row r="3175" customFormat="false" ht="15.75" hidden="false" customHeight="true" outlineLevel="0" collapsed="false">
      <c r="A3175" s="101"/>
      <c r="B3175" s="101" t="n">
        <v>47</v>
      </c>
      <c r="C3175" s="101" t="n">
        <v>152</v>
      </c>
      <c r="D3175" s="101" t="n">
        <v>105</v>
      </c>
      <c r="E3175" s="101" t="n">
        <v>257</v>
      </c>
      <c r="F3175" s="101" t="s">
        <v>326</v>
      </c>
      <c r="G3175" s="101" t="str">
        <f aca="false">E3175&amp;""&amp;F3175</f>
        <v>257Db</v>
      </c>
      <c r="H3175" s="101" t="n">
        <v>100208.01</v>
      </c>
      <c r="I3175" s="101" t="n">
        <v>8362.01</v>
      </c>
      <c r="J3175" s="101" t="n">
        <v>1303.01</v>
      </c>
      <c r="K3175" s="101" t="n">
        <v>15667.01</v>
      </c>
      <c r="L3175" s="101" t="n">
        <v>4317.01</v>
      </c>
      <c r="M3175" s="101"/>
      <c r="N3175" s="101"/>
      <c r="O3175" s="101" t="n">
        <v>9206.46</v>
      </c>
      <c r="P3175" s="101" t="n">
        <v>1173.01</v>
      </c>
      <c r="Q3175" s="101"/>
      <c r="R3175" s="101"/>
      <c r="S3175" s="101"/>
      <c r="T3175" s="101"/>
      <c r="U3175" s="101"/>
      <c r="V3175" s="101"/>
      <c r="W3175" s="101"/>
      <c r="X3175" s="101"/>
      <c r="Y3175" s="101"/>
      <c r="Z3175" s="101"/>
      <c r="AA3175" s="101"/>
    </row>
    <row r="3176" customFormat="false" ht="15.75" hidden="false" customHeight="true" outlineLevel="0" collapsed="false">
      <c r="A3176" s="101"/>
      <c r="B3176" s="101" t="n">
        <v>60</v>
      </c>
      <c r="C3176" s="101" t="n">
        <v>159</v>
      </c>
      <c r="D3176" s="101" t="n">
        <v>99</v>
      </c>
      <c r="E3176" s="101" t="n">
        <v>258</v>
      </c>
      <c r="F3176" s="101" t="s">
        <v>320</v>
      </c>
      <c r="G3176" s="101" t="str">
        <f aca="false">E3176&amp;""&amp;F3176</f>
        <v>258Es</v>
      </c>
      <c r="H3176" s="101" t="n">
        <v>92702.01</v>
      </c>
      <c r="I3176" s="101" t="n">
        <v>4773.01</v>
      </c>
      <c r="J3176" s="101"/>
      <c r="K3176" s="101" t="n">
        <v>10628.01</v>
      </c>
      <c r="L3176" s="101"/>
      <c r="M3176" s="101" t="n">
        <v>2275.01</v>
      </c>
      <c r="N3176" s="101" t="n">
        <v>1014.01</v>
      </c>
      <c r="O3176" s="101" t="n">
        <v>5884.01</v>
      </c>
      <c r="P3176" s="101"/>
      <c r="Q3176" s="101" t="n">
        <v>-3960.01</v>
      </c>
      <c r="R3176" s="101"/>
      <c r="S3176" s="101"/>
      <c r="T3176" s="101"/>
      <c r="U3176" s="101"/>
      <c r="V3176" s="101"/>
      <c r="W3176" s="101"/>
      <c r="X3176" s="101"/>
      <c r="Y3176" s="101"/>
      <c r="Z3176" s="101"/>
      <c r="AA3176" s="101"/>
    </row>
    <row r="3177" customFormat="false" ht="15.75" hidden="false" customHeight="true" outlineLevel="0" collapsed="false">
      <c r="A3177" s="101"/>
      <c r="B3177" s="101" t="n">
        <v>58</v>
      </c>
      <c r="C3177" s="101" t="n">
        <v>158</v>
      </c>
      <c r="D3177" s="101" t="n">
        <v>100</v>
      </c>
      <c r="E3177" s="101" t="n">
        <v>258</v>
      </c>
      <c r="F3177" s="101" t="s">
        <v>321</v>
      </c>
      <c r="G3177" s="101" t="str">
        <f aca="false">E3177&amp;""&amp;F3177</f>
        <v>258Fm</v>
      </c>
      <c r="H3177" s="101" t="n">
        <v>90427.01</v>
      </c>
      <c r="I3177" s="101" t="n">
        <v>6235.01</v>
      </c>
      <c r="J3177" s="101" t="n">
        <v>6266.01</v>
      </c>
      <c r="K3177" s="101" t="n">
        <v>11203.01</v>
      </c>
      <c r="L3177" s="101" t="n">
        <v>11192.01</v>
      </c>
      <c r="M3177" s="101" t="n">
        <v>-1261.01</v>
      </c>
      <c r="N3177" s="101" t="n">
        <v>-1052.01</v>
      </c>
      <c r="O3177" s="101" t="n">
        <v>6660.01</v>
      </c>
      <c r="P3177" s="101"/>
      <c r="Q3177" s="101" t="n">
        <v>-6642.01</v>
      </c>
      <c r="R3177" s="101"/>
      <c r="S3177" s="101"/>
      <c r="T3177" s="101"/>
      <c r="U3177" s="101"/>
      <c r="V3177" s="101"/>
      <c r="W3177" s="101"/>
      <c r="X3177" s="101"/>
      <c r="Y3177" s="101"/>
      <c r="Z3177" s="101"/>
      <c r="AA3177" s="101"/>
    </row>
    <row r="3178" customFormat="false" ht="15.75" hidden="false" customHeight="true" outlineLevel="0" collapsed="false">
      <c r="A3178" s="101"/>
      <c r="B3178" s="101" t="n">
        <v>56</v>
      </c>
      <c r="C3178" s="101" t="n">
        <v>157</v>
      </c>
      <c r="D3178" s="101" t="n">
        <v>101</v>
      </c>
      <c r="E3178" s="101" t="n">
        <v>258</v>
      </c>
      <c r="F3178" s="101" t="s">
        <v>322</v>
      </c>
      <c r="G3178" s="101" t="str">
        <f aca="false">E3178&amp;""&amp;F3178</f>
        <v>258Md</v>
      </c>
      <c r="H3178" s="101" t="n">
        <v>91688.349</v>
      </c>
      <c r="I3178" s="101" t="n">
        <v>5380.13</v>
      </c>
      <c r="J3178" s="101" t="n">
        <v>4191.36</v>
      </c>
      <c r="K3178" s="101" t="n">
        <v>11911.01</v>
      </c>
      <c r="L3178" s="101" t="n">
        <v>10077.01</v>
      </c>
      <c r="M3178" s="101" t="n">
        <v>209.01</v>
      </c>
      <c r="N3178" s="101" t="n">
        <v>-3095.01</v>
      </c>
      <c r="O3178" s="101" t="n">
        <v>7271.28</v>
      </c>
      <c r="P3178" s="101" t="n">
        <v>-5004.01</v>
      </c>
      <c r="Q3178" s="101" t="n">
        <v>-6633.4</v>
      </c>
      <c r="R3178" s="101"/>
      <c r="S3178" s="101"/>
      <c r="T3178" s="101"/>
      <c r="U3178" s="101"/>
      <c r="V3178" s="101"/>
      <c r="W3178" s="101"/>
      <c r="X3178" s="101"/>
      <c r="Y3178" s="101"/>
      <c r="Z3178" s="101"/>
      <c r="AA3178" s="101"/>
    </row>
    <row r="3179" customFormat="false" ht="15.75" hidden="false" customHeight="true" outlineLevel="0" collapsed="false">
      <c r="A3179" s="101"/>
      <c r="B3179" s="101" t="n">
        <v>54</v>
      </c>
      <c r="C3179" s="101" t="n">
        <v>156</v>
      </c>
      <c r="D3179" s="101" t="n">
        <v>102</v>
      </c>
      <c r="E3179" s="101" t="n">
        <v>258</v>
      </c>
      <c r="F3179" s="101" t="s">
        <v>323</v>
      </c>
      <c r="G3179" s="101" t="str">
        <f aca="false">E3179&amp;""&amp;F3179</f>
        <v>258No</v>
      </c>
      <c r="H3179" s="101" t="n">
        <v>91479.01</v>
      </c>
      <c r="I3179" s="101" t="n">
        <v>6842.01</v>
      </c>
      <c r="J3179" s="101" t="n">
        <v>4807.01</v>
      </c>
      <c r="K3179" s="101" t="n">
        <v>12487.01</v>
      </c>
      <c r="L3179" s="101" t="n">
        <v>8586.01</v>
      </c>
      <c r="M3179" s="101" t="n">
        <v>-3304.01</v>
      </c>
      <c r="N3179" s="101" t="n">
        <v>-4863.01</v>
      </c>
      <c r="O3179" s="101" t="n">
        <v>8150.01</v>
      </c>
      <c r="P3179" s="101" t="n">
        <v>-4400.01</v>
      </c>
      <c r="Q3179" s="101" t="n">
        <v>-9199.01</v>
      </c>
      <c r="R3179" s="101"/>
      <c r="S3179" s="101"/>
      <c r="T3179" s="101"/>
      <c r="U3179" s="101"/>
      <c r="V3179" s="101"/>
      <c r="W3179" s="101"/>
      <c r="X3179" s="101"/>
      <c r="Y3179" s="101"/>
      <c r="Z3179" s="101"/>
      <c r="AA3179" s="101"/>
    </row>
    <row r="3180" customFormat="false" ht="15.75" hidden="false" customHeight="true" outlineLevel="0" collapsed="false">
      <c r="A3180" s="101"/>
      <c r="B3180" s="101" t="n">
        <v>52</v>
      </c>
      <c r="C3180" s="101" t="n">
        <v>155</v>
      </c>
      <c r="D3180" s="101" t="n">
        <v>103</v>
      </c>
      <c r="E3180" s="101" t="n">
        <v>258</v>
      </c>
      <c r="F3180" s="101" t="s">
        <v>324</v>
      </c>
      <c r="G3180" s="101" t="str">
        <f aca="false">E3180&amp;""&amp;F3180</f>
        <v>258Lr</v>
      </c>
      <c r="H3180" s="101" t="n">
        <v>94784.01</v>
      </c>
      <c r="I3180" s="101" t="n">
        <v>5895.01</v>
      </c>
      <c r="J3180" s="101" t="n">
        <v>2756.01</v>
      </c>
      <c r="K3180" s="101" t="n">
        <v>13105.01</v>
      </c>
      <c r="L3180" s="101" t="n">
        <v>7251.01</v>
      </c>
      <c r="M3180" s="101" t="n">
        <v>-1559.01</v>
      </c>
      <c r="N3180" s="101" t="n">
        <v>-7015.01</v>
      </c>
      <c r="O3180" s="101" t="n">
        <v>8904.48</v>
      </c>
      <c r="P3180" s="101" t="n">
        <v>-1502.01</v>
      </c>
      <c r="Q3180" s="101" t="n">
        <v>-9155.01</v>
      </c>
      <c r="R3180" s="101"/>
      <c r="S3180" s="101"/>
      <c r="T3180" s="101"/>
      <c r="U3180" s="101"/>
      <c r="V3180" s="101"/>
      <c r="W3180" s="101"/>
      <c r="X3180" s="101"/>
      <c r="Y3180" s="101"/>
      <c r="Z3180" s="101"/>
      <c r="AA3180" s="101"/>
    </row>
    <row r="3181" customFormat="false" ht="15.75" hidden="false" customHeight="true" outlineLevel="0" collapsed="false">
      <c r="A3181" s="101"/>
      <c r="B3181" s="101" t="n">
        <v>50</v>
      </c>
      <c r="C3181" s="101" t="n">
        <v>154</v>
      </c>
      <c r="D3181" s="101" t="n">
        <v>104</v>
      </c>
      <c r="E3181" s="101" t="n">
        <v>258</v>
      </c>
      <c r="F3181" s="101" t="s">
        <v>325</v>
      </c>
      <c r="G3181" s="101" t="str">
        <f aca="false">E3181&amp;""&amp;F3181</f>
        <v>258Rf</v>
      </c>
      <c r="H3181" s="101" t="n">
        <v>96342.263</v>
      </c>
      <c r="I3181" s="101" t="n">
        <v>7596.67</v>
      </c>
      <c r="J3181" s="101" t="n">
        <v>3554.01</v>
      </c>
      <c r="K3181" s="101" t="n">
        <v>14023.06</v>
      </c>
      <c r="L3181" s="101" t="n">
        <v>6059.61</v>
      </c>
      <c r="M3181" s="101" t="n">
        <v>-5456.01</v>
      </c>
      <c r="N3181" s="101" t="n">
        <v>-8901.01</v>
      </c>
      <c r="O3181" s="101" t="n">
        <v>9192.69</v>
      </c>
      <c r="P3181" s="101" t="n">
        <v>-1197.14</v>
      </c>
      <c r="Q3181" s="101" t="n">
        <v>-11937.01</v>
      </c>
      <c r="R3181" s="101"/>
      <c r="S3181" s="101"/>
      <c r="T3181" s="101"/>
      <c r="U3181" s="101"/>
      <c r="V3181" s="101"/>
      <c r="W3181" s="101"/>
      <c r="X3181" s="101"/>
      <c r="Y3181" s="101"/>
      <c r="Z3181" s="101"/>
      <c r="AA3181" s="101"/>
    </row>
    <row r="3182" customFormat="false" ht="15.75" hidden="false" customHeight="true" outlineLevel="0" collapsed="false">
      <c r="A3182" s="101"/>
      <c r="B3182" s="101" t="n">
        <v>48</v>
      </c>
      <c r="C3182" s="101" t="n">
        <v>153</v>
      </c>
      <c r="D3182" s="101" t="n">
        <v>105</v>
      </c>
      <c r="E3182" s="101" t="n">
        <v>258</v>
      </c>
      <c r="F3182" s="101" t="s">
        <v>326</v>
      </c>
      <c r="G3182" s="101" t="str">
        <f aca="false">E3182&amp;""&amp;F3182</f>
        <v>258Db</v>
      </c>
      <c r="H3182" s="101" t="n">
        <v>101799.01</v>
      </c>
      <c r="I3182" s="101" t="n">
        <v>6481.01</v>
      </c>
      <c r="J3182" s="101" t="n">
        <v>1358.01</v>
      </c>
      <c r="K3182" s="101" t="n">
        <v>14843.01</v>
      </c>
      <c r="L3182" s="101" t="n">
        <v>4526.01</v>
      </c>
      <c r="M3182" s="101" t="n">
        <v>-3445.01</v>
      </c>
      <c r="N3182" s="101"/>
      <c r="O3182" s="101" t="n">
        <v>9500.6</v>
      </c>
      <c r="P3182" s="101" t="n">
        <v>1902.01</v>
      </c>
      <c r="Q3182" s="101"/>
      <c r="R3182" s="101"/>
      <c r="S3182" s="101"/>
      <c r="T3182" s="101"/>
      <c r="U3182" s="101"/>
      <c r="V3182" s="101"/>
      <c r="W3182" s="101"/>
      <c r="X3182" s="101"/>
      <c r="Y3182" s="101"/>
      <c r="Z3182" s="101"/>
      <c r="AA3182" s="101"/>
    </row>
    <row r="3183" customFormat="false" ht="15.75" hidden="false" customHeight="true" outlineLevel="0" collapsed="false">
      <c r="A3183" s="101"/>
      <c r="B3183" s="101" t="n">
        <v>46</v>
      </c>
      <c r="C3183" s="101" t="n">
        <v>152</v>
      </c>
      <c r="D3183" s="101" t="n">
        <v>106</v>
      </c>
      <c r="E3183" s="101" t="n">
        <v>258</v>
      </c>
      <c r="F3183" s="101" t="s">
        <v>327</v>
      </c>
      <c r="G3183" s="101" t="str">
        <f aca="false">E3183&amp;""&amp;F3183</f>
        <v>258Sg</v>
      </c>
      <c r="H3183" s="101" t="n">
        <v>105243.01</v>
      </c>
      <c r="I3183" s="101"/>
      <c r="J3183" s="101" t="n">
        <v>2254.01</v>
      </c>
      <c r="K3183" s="101"/>
      <c r="L3183" s="101" t="n">
        <v>3557.01</v>
      </c>
      <c r="M3183" s="101"/>
      <c r="N3183" s="101"/>
      <c r="O3183" s="101" t="n">
        <v>9620.01</v>
      </c>
      <c r="P3183" s="101" t="n">
        <v>2087.01</v>
      </c>
      <c r="Q3183" s="101"/>
      <c r="R3183" s="101"/>
      <c r="S3183" s="101"/>
      <c r="T3183" s="101"/>
      <c r="U3183" s="101"/>
      <c r="V3183" s="101"/>
      <c r="W3183" s="101"/>
      <c r="X3183" s="101"/>
      <c r="Y3183" s="101"/>
      <c r="Z3183" s="101"/>
      <c r="AA3183" s="101"/>
    </row>
    <row r="3184" customFormat="false" ht="15.75" hidden="false" customHeight="true" outlineLevel="0" collapsed="false">
      <c r="A3184" s="101"/>
      <c r="B3184" s="101" t="n">
        <v>59</v>
      </c>
      <c r="C3184" s="101" t="n">
        <v>159</v>
      </c>
      <c r="D3184" s="101" t="n">
        <v>100</v>
      </c>
      <c r="E3184" s="101" t="n">
        <v>259</v>
      </c>
      <c r="F3184" s="101" t="s">
        <v>321</v>
      </c>
      <c r="G3184" s="101" t="str">
        <f aca="false">E3184&amp;""&amp;F3184</f>
        <v>259Fm</v>
      </c>
      <c r="H3184" s="101" t="n">
        <v>93705.01</v>
      </c>
      <c r="I3184" s="101" t="n">
        <v>4793.01</v>
      </c>
      <c r="J3184" s="101" t="n">
        <v>6286.01</v>
      </c>
      <c r="K3184" s="101" t="n">
        <v>11028.01</v>
      </c>
      <c r="L3184" s="101"/>
      <c r="M3184" s="101" t="n">
        <v>80.01</v>
      </c>
      <c r="N3184" s="101" t="n">
        <v>-406.01</v>
      </c>
      <c r="O3184" s="101" t="n">
        <v>6470.01</v>
      </c>
      <c r="P3184" s="101"/>
      <c r="Q3184" s="101" t="n">
        <v>-6054.01</v>
      </c>
      <c r="R3184" s="101"/>
      <c r="S3184" s="101"/>
      <c r="T3184" s="101"/>
      <c r="U3184" s="101"/>
      <c r="V3184" s="101"/>
      <c r="W3184" s="101"/>
      <c r="X3184" s="101"/>
      <c r="Y3184" s="101"/>
      <c r="Z3184" s="101"/>
      <c r="AA3184" s="101"/>
    </row>
    <row r="3185" customFormat="false" ht="15.75" hidden="false" customHeight="true" outlineLevel="0" collapsed="false">
      <c r="A3185" s="101"/>
      <c r="B3185" s="101" t="n">
        <v>57</v>
      </c>
      <c r="C3185" s="101" t="n">
        <v>158</v>
      </c>
      <c r="D3185" s="101" t="n">
        <v>101</v>
      </c>
      <c r="E3185" s="101" t="n">
        <v>259</v>
      </c>
      <c r="F3185" s="101" t="s">
        <v>322</v>
      </c>
      <c r="G3185" s="101" t="str">
        <f aca="false">E3185&amp;""&amp;F3185</f>
        <v>259Md</v>
      </c>
      <c r="H3185" s="101" t="n">
        <v>93625.01</v>
      </c>
      <c r="I3185" s="101" t="n">
        <v>6134.01</v>
      </c>
      <c r="J3185" s="101" t="n">
        <v>4090.01</v>
      </c>
      <c r="K3185" s="101" t="n">
        <v>11514.01</v>
      </c>
      <c r="L3185" s="101" t="n">
        <v>10356.01</v>
      </c>
      <c r="M3185" s="101" t="n">
        <v>-486.01</v>
      </c>
      <c r="N3185" s="101" t="n">
        <v>-2228.01</v>
      </c>
      <c r="O3185" s="101" t="n">
        <v>7110.01</v>
      </c>
      <c r="P3185" s="101" t="n">
        <v>-6366.01</v>
      </c>
      <c r="Q3185" s="101" t="n">
        <v>-5925.01</v>
      </c>
      <c r="R3185" s="101"/>
      <c r="S3185" s="101"/>
      <c r="T3185" s="101"/>
      <c r="U3185" s="101"/>
      <c r="V3185" s="101"/>
      <c r="W3185" s="101"/>
      <c r="X3185" s="101"/>
      <c r="Y3185" s="101"/>
      <c r="Z3185" s="101"/>
      <c r="AA3185" s="101"/>
    </row>
    <row r="3186" customFormat="false" ht="15.75" hidden="false" customHeight="true" outlineLevel="0" collapsed="false">
      <c r="A3186" s="101"/>
      <c r="B3186" s="101" t="n">
        <v>55</v>
      </c>
      <c r="C3186" s="101" t="n">
        <v>157</v>
      </c>
      <c r="D3186" s="101" t="n">
        <v>102</v>
      </c>
      <c r="E3186" s="101" t="n">
        <v>259</v>
      </c>
      <c r="F3186" s="101" t="s">
        <v>323</v>
      </c>
      <c r="G3186" s="101" t="str">
        <f aca="false">E3186&amp;""&amp;F3186</f>
        <v>259No</v>
      </c>
      <c r="H3186" s="101" t="n">
        <v>94111.01</v>
      </c>
      <c r="I3186" s="101" t="n">
        <v>5439.01</v>
      </c>
      <c r="J3186" s="101" t="n">
        <v>4866.01</v>
      </c>
      <c r="K3186" s="101" t="n">
        <v>12282.01</v>
      </c>
      <c r="L3186" s="101" t="n">
        <v>9058.01</v>
      </c>
      <c r="M3186" s="101" t="n">
        <v>-1742.01</v>
      </c>
      <c r="N3186" s="101" t="n">
        <v>-4251.01</v>
      </c>
      <c r="O3186" s="101" t="n">
        <v>7885.01</v>
      </c>
      <c r="P3186" s="101" t="n">
        <v>-3605.01</v>
      </c>
      <c r="Q3186" s="101" t="n">
        <v>-8744.01</v>
      </c>
      <c r="R3186" s="101"/>
      <c r="S3186" s="101"/>
      <c r="T3186" s="101"/>
      <c r="U3186" s="101"/>
      <c r="V3186" s="101"/>
      <c r="W3186" s="101"/>
      <c r="X3186" s="101"/>
      <c r="Y3186" s="101"/>
      <c r="Z3186" s="101"/>
      <c r="AA3186" s="101"/>
    </row>
    <row r="3187" customFormat="false" ht="15.75" hidden="false" customHeight="true" outlineLevel="0" collapsed="false">
      <c r="A3187" s="101"/>
      <c r="B3187" s="101" t="n">
        <v>53</v>
      </c>
      <c r="C3187" s="101" t="n">
        <v>156</v>
      </c>
      <c r="D3187" s="101" t="n">
        <v>103</v>
      </c>
      <c r="E3187" s="101" t="n">
        <v>259</v>
      </c>
      <c r="F3187" s="101" t="s">
        <v>324</v>
      </c>
      <c r="G3187" s="101" t="str">
        <f aca="false">E3187&amp;""&amp;F3187</f>
        <v>259Lr</v>
      </c>
      <c r="H3187" s="101" t="n">
        <v>95853.01</v>
      </c>
      <c r="I3187" s="101" t="n">
        <v>7002.01</v>
      </c>
      <c r="J3187" s="101" t="n">
        <v>2915.01</v>
      </c>
      <c r="K3187" s="101" t="n">
        <v>12897.01</v>
      </c>
      <c r="L3187" s="101" t="n">
        <v>7722.01</v>
      </c>
      <c r="M3187" s="101" t="n">
        <v>-2509.01</v>
      </c>
      <c r="N3187" s="101" t="n">
        <v>-6138.01</v>
      </c>
      <c r="O3187" s="101" t="n">
        <v>8584.01</v>
      </c>
      <c r="P3187" s="101" t="n">
        <v>-3124.01</v>
      </c>
      <c r="Q3187" s="101" t="n">
        <v>-8561.01</v>
      </c>
      <c r="R3187" s="101"/>
      <c r="S3187" s="101"/>
      <c r="T3187" s="101"/>
      <c r="U3187" s="101"/>
      <c r="V3187" s="101"/>
      <c r="W3187" s="101"/>
      <c r="X3187" s="101"/>
      <c r="Y3187" s="101"/>
      <c r="Z3187" s="101"/>
      <c r="AA3187" s="101"/>
    </row>
    <row r="3188" customFormat="false" ht="15.75" hidden="false" customHeight="true" outlineLevel="0" collapsed="false">
      <c r="A3188" s="101"/>
      <c r="B3188" s="101" t="n">
        <v>51</v>
      </c>
      <c r="C3188" s="101" t="n">
        <v>155</v>
      </c>
      <c r="D3188" s="101" t="n">
        <v>104</v>
      </c>
      <c r="E3188" s="101" t="n">
        <v>259</v>
      </c>
      <c r="F3188" s="101" t="s">
        <v>325</v>
      </c>
      <c r="G3188" s="101" t="str">
        <f aca="false">E3188&amp;""&amp;F3188</f>
        <v>259Rf</v>
      </c>
      <c r="H3188" s="101" t="n">
        <v>98362.01</v>
      </c>
      <c r="I3188" s="101" t="n">
        <v>6051.01</v>
      </c>
      <c r="J3188" s="101" t="n">
        <v>3711.01</v>
      </c>
      <c r="K3188" s="101" t="n">
        <v>13648.01</v>
      </c>
      <c r="L3188" s="101" t="n">
        <v>6466.01</v>
      </c>
      <c r="M3188" s="101" t="n">
        <v>-3629.01</v>
      </c>
      <c r="N3188" s="101" t="n">
        <v>-8197.01</v>
      </c>
      <c r="O3188" s="101" t="n">
        <v>9130.01</v>
      </c>
      <c r="P3188" s="101" t="n">
        <v>-406.01</v>
      </c>
      <c r="Q3188" s="101" t="n">
        <v>-11508.01</v>
      </c>
      <c r="R3188" s="101"/>
      <c r="S3188" s="101"/>
      <c r="T3188" s="101"/>
      <c r="U3188" s="101"/>
      <c r="V3188" s="101"/>
      <c r="W3188" s="101"/>
      <c r="X3188" s="101"/>
      <c r="Y3188" s="101"/>
      <c r="Z3188" s="101"/>
      <c r="AA3188" s="101"/>
    </row>
    <row r="3189" customFormat="false" ht="15.75" hidden="false" customHeight="true" outlineLevel="0" collapsed="false">
      <c r="A3189" s="101"/>
      <c r="B3189" s="101" t="n">
        <v>49</v>
      </c>
      <c r="C3189" s="101" t="n">
        <v>154</v>
      </c>
      <c r="D3189" s="101" t="n">
        <v>105</v>
      </c>
      <c r="E3189" s="101" t="n">
        <v>259</v>
      </c>
      <c r="F3189" s="101" t="s">
        <v>326</v>
      </c>
      <c r="G3189" s="101" t="str">
        <f aca="false">E3189&amp;""&amp;F3189</f>
        <v>259Db</v>
      </c>
      <c r="H3189" s="101" t="n">
        <v>101991.017</v>
      </c>
      <c r="I3189" s="101" t="n">
        <v>7879.01</v>
      </c>
      <c r="J3189" s="101" t="n">
        <v>1640.22</v>
      </c>
      <c r="K3189" s="101" t="n">
        <v>14360.01</v>
      </c>
      <c r="L3189" s="101" t="n">
        <v>5194.01</v>
      </c>
      <c r="M3189" s="101" t="n">
        <v>-4568.01</v>
      </c>
      <c r="N3189" s="101"/>
      <c r="O3189" s="101" t="n">
        <v>9618.8</v>
      </c>
      <c r="P3189" s="101" t="n">
        <v>-82.01</v>
      </c>
      <c r="Q3189" s="101" t="n">
        <v>-11324.01</v>
      </c>
      <c r="R3189" s="101"/>
      <c r="S3189" s="101"/>
      <c r="T3189" s="101"/>
      <c r="U3189" s="101"/>
      <c r="V3189" s="101"/>
      <c r="W3189" s="101"/>
      <c r="X3189" s="101"/>
      <c r="Y3189" s="101"/>
      <c r="Z3189" s="101"/>
      <c r="AA3189" s="101"/>
    </row>
    <row r="3190" customFormat="false" ht="15.75" hidden="false" customHeight="true" outlineLevel="0" collapsed="false">
      <c r="A3190" s="101"/>
      <c r="B3190" s="101" t="n">
        <v>47</v>
      </c>
      <c r="C3190" s="101" t="n">
        <v>153</v>
      </c>
      <c r="D3190" s="101" t="n">
        <v>106</v>
      </c>
      <c r="E3190" s="101" t="n">
        <v>259</v>
      </c>
      <c r="F3190" s="101" t="s">
        <v>327</v>
      </c>
      <c r="G3190" s="101" t="str">
        <f aca="false">E3190&amp;""&amp;F3190</f>
        <v>259Sg</v>
      </c>
      <c r="H3190" s="101" t="n">
        <v>106559.01</v>
      </c>
      <c r="I3190" s="101" t="n">
        <v>6755.01</v>
      </c>
      <c r="J3190" s="101" t="n">
        <v>2528.01</v>
      </c>
      <c r="K3190" s="101"/>
      <c r="L3190" s="101" t="n">
        <v>3886.01</v>
      </c>
      <c r="M3190" s="101"/>
      <c r="N3190" s="101"/>
      <c r="O3190" s="101" t="n">
        <v>9803.56</v>
      </c>
      <c r="P3190" s="101" t="n">
        <v>2928.01</v>
      </c>
      <c r="Q3190" s="101"/>
      <c r="R3190" s="101"/>
      <c r="S3190" s="101"/>
      <c r="T3190" s="101"/>
      <c r="U3190" s="101"/>
      <c r="V3190" s="101"/>
      <c r="W3190" s="101"/>
      <c r="X3190" s="101"/>
      <c r="Y3190" s="101"/>
      <c r="Z3190" s="101"/>
      <c r="AA3190" s="101"/>
    </row>
    <row r="3191" customFormat="false" ht="15.75" hidden="false" customHeight="true" outlineLevel="0" collapsed="false">
      <c r="A3191" s="101"/>
      <c r="B3191" s="101" t="n">
        <v>60</v>
      </c>
      <c r="C3191" s="101" t="n">
        <v>160</v>
      </c>
      <c r="D3191" s="101" t="n">
        <v>100</v>
      </c>
      <c r="E3191" s="101" t="n">
        <v>260</v>
      </c>
      <c r="F3191" s="101" t="s">
        <v>321</v>
      </c>
      <c r="G3191" s="101" t="str">
        <f aca="false">E3191&amp;""&amp;F3191</f>
        <v>260Fm</v>
      </c>
      <c r="H3191" s="101" t="n">
        <v>95766.01</v>
      </c>
      <c r="I3191" s="101" t="n">
        <v>6011.01</v>
      </c>
      <c r="J3191" s="101"/>
      <c r="K3191" s="101" t="n">
        <v>10804.01</v>
      </c>
      <c r="L3191" s="101"/>
      <c r="M3191" s="101" t="n">
        <v>-787.01</v>
      </c>
      <c r="N3191" s="101" t="n">
        <v>153.01</v>
      </c>
      <c r="O3191" s="101" t="n">
        <v>6300.01</v>
      </c>
      <c r="P3191" s="101"/>
      <c r="Q3191" s="101" t="n">
        <v>-5931.01</v>
      </c>
      <c r="R3191" s="101"/>
      <c r="S3191" s="101"/>
      <c r="T3191" s="101"/>
      <c r="U3191" s="101"/>
      <c r="V3191" s="101"/>
      <c r="W3191" s="101"/>
      <c r="X3191" s="101"/>
      <c r="Y3191" s="101"/>
      <c r="Z3191" s="101"/>
      <c r="AA3191" s="101"/>
    </row>
    <row r="3192" customFormat="false" ht="15.75" hidden="false" customHeight="true" outlineLevel="0" collapsed="false">
      <c r="A3192" s="101"/>
      <c r="B3192" s="101" t="n">
        <v>58</v>
      </c>
      <c r="C3192" s="101" t="n">
        <v>159</v>
      </c>
      <c r="D3192" s="101" t="n">
        <v>101</v>
      </c>
      <c r="E3192" s="101" t="n">
        <v>260</v>
      </c>
      <c r="F3192" s="101" t="s">
        <v>322</v>
      </c>
      <c r="G3192" s="101" t="str">
        <f aca="false">E3192&amp;""&amp;F3192</f>
        <v>260Md</v>
      </c>
      <c r="H3192" s="101" t="n">
        <v>96552.01</v>
      </c>
      <c r="I3192" s="101" t="n">
        <v>5145.01</v>
      </c>
      <c r="J3192" s="101" t="n">
        <v>4442.01</v>
      </c>
      <c r="K3192" s="101" t="n">
        <v>11279.01</v>
      </c>
      <c r="L3192" s="101" t="n">
        <v>10728.01</v>
      </c>
      <c r="M3192" s="101" t="n">
        <v>940.01</v>
      </c>
      <c r="N3192" s="101" t="n">
        <v>-1725.01</v>
      </c>
      <c r="O3192" s="101" t="n">
        <v>6940.01</v>
      </c>
      <c r="P3192" s="101"/>
      <c r="Q3192" s="101" t="n">
        <v>-5630.01</v>
      </c>
      <c r="R3192" s="101"/>
      <c r="S3192" s="101"/>
      <c r="T3192" s="101"/>
      <c r="U3192" s="101"/>
      <c r="V3192" s="101"/>
      <c r="W3192" s="101"/>
      <c r="X3192" s="101"/>
      <c r="Y3192" s="101"/>
      <c r="Z3192" s="101"/>
      <c r="AA3192" s="101"/>
    </row>
    <row r="3193" customFormat="false" ht="15.75" hidden="false" customHeight="true" outlineLevel="0" collapsed="false">
      <c r="A3193" s="101"/>
      <c r="B3193" s="101" t="n">
        <v>56</v>
      </c>
      <c r="C3193" s="101" t="n">
        <v>158</v>
      </c>
      <c r="D3193" s="101" t="n">
        <v>102</v>
      </c>
      <c r="E3193" s="101" t="n">
        <v>260</v>
      </c>
      <c r="F3193" s="101" t="s">
        <v>323</v>
      </c>
      <c r="G3193" s="101" t="str">
        <f aca="false">E3193&amp;""&amp;F3193</f>
        <v>260No</v>
      </c>
      <c r="H3193" s="101" t="n">
        <v>95612.01</v>
      </c>
      <c r="I3193" s="101" t="n">
        <v>6570.01</v>
      </c>
      <c r="J3193" s="101" t="n">
        <v>5302.01</v>
      </c>
      <c r="K3193" s="101" t="n">
        <v>12010.01</v>
      </c>
      <c r="L3193" s="101" t="n">
        <v>9393.01</v>
      </c>
      <c r="M3193" s="101" t="n">
        <v>-2665.01</v>
      </c>
      <c r="N3193" s="101" t="n">
        <v>-3537.01</v>
      </c>
      <c r="O3193" s="101" t="n">
        <v>7700.01</v>
      </c>
      <c r="P3193" s="101" t="n">
        <v>-5382.01</v>
      </c>
      <c r="Q3193" s="101" t="n">
        <v>-8312.01</v>
      </c>
      <c r="R3193" s="101"/>
      <c r="S3193" s="101"/>
      <c r="T3193" s="101"/>
      <c r="U3193" s="101"/>
      <c r="V3193" s="101"/>
      <c r="W3193" s="101"/>
      <c r="X3193" s="101"/>
      <c r="Y3193" s="101"/>
      <c r="Z3193" s="101"/>
      <c r="AA3193" s="101"/>
    </row>
    <row r="3194" customFormat="false" ht="15.75" hidden="false" customHeight="true" outlineLevel="0" collapsed="false">
      <c r="A3194" s="101"/>
      <c r="B3194" s="101" t="n">
        <v>54</v>
      </c>
      <c r="C3194" s="101" t="n">
        <v>157</v>
      </c>
      <c r="D3194" s="101" t="n">
        <v>103</v>
      </c>
      <c r="E3194" s="101" t="n">
        <v>260</v>
      </c>
      <c r="F3194" s="101" t="s">
        <v>324</v>
      </c>
      <c r="G3194" s="101" t="str">
        <f aca="false">E3194&amp;""&amp;F3194</f>
        <v>260Lr</v>
      </c>
      <c r="H3194" s="101" t="n">
        <v>98277.01</v>
      </c>
      <c r="I3194" s="101" t="n">
        <v>5647.01</v>
      </c>
      <c r="J3194" s="101" t="n">
        <v>3123.01</v>
      </c>
      <c r="K3194" s="101" t="n">
        <v>12649.01</v>
      </c>
      <c r="L3194" s="101" t="n">
        <v>7989.01</v>
      </c>
      <c r="M3194" s="101" t="n">
        <v>-872.01</v>
      </c>
      <c r="N3194" s="101" t="n">
        <v>-5395.01</v>
      </c>
      <c r="O3194" s="101" t="n">
        <v>8396.01</v>
      </c>
      <c r="P3194" s="101" t="n">
        <v>-2637.01</v>
      </c>
      <c r="Q3194" s="101" t="n">
        <v>-8156.01</v>
      </c>
      <c r="R3194" s="101"/>
      <c r="S3194" s="101"/>
      <c r="T3194" s="101"/>
      <c r="U3194" s="101"/>
      <c r="V3194" s="101"/>
      <c r="W3194" s="101"/>
      <c r="X3194" s="101"/>
      <c r="Y3194" s="101"/>
      <c r="Z3194" s="101"/>
      <c r="AA3194" s="101"/>
    </row>
    <row r="3195" customFormat="false" ht="15.75" hidden="false" customHeight="true" outlineLevel="0" collapsed="false">
      <c r="A3195" s="101"/>
      <c r="B3195" s="101" t="n">
        <v>52</v>
      </c>
      <c r="C3195" s="101" t="n">
        <v>156</v>
      </c>
      <c r="D3195" s="101" t="n">
        <v>104</v>
      </c>
      <c r="E3195" s="101" t="n">
        <v>260</v>
      </c>
      <c r="F3195" s="101" t="s">
        <v>325</v>
      </c>
      <c r="G3195" s="101" t="str">
        <f aca="false">E3195&amp;""&amp;F3195</f>
        <v>260Rf</v>
      </c>
      <c r="H3195" s="101" t="n">
        <v>99149.01</v>
      </c>
      <c r="I3195" s="101" t="n">
        <v>7285.01</v>
      </c>
      <c r="J3195" s="101" t="n">
        <v>3993.01</v>
      </c>
      <c r="K3195" s="101" t="n">
        <v>13336.01</v>
      </c>
      <c r="L3195" s="101" t="n">
        <v>6908.01</v>
      </c>
      <c r="M3195" s="101" t="n">
        <v>-4524.01</v>
      </c>
      <c r="N3195" s="101" t="n">
        <v>-7399.01</v>
      </c>
      <c r="O3195" s="101" t="n">
        <v>8900.01</v>
      </c>
      <c r="P3195" s="101" t="n">
        <v>-2251.01</v>
      </c>
      <c r="Q3195" s="101" t="n">
        <v>-10913.01</v>
      </c>
      <c r="R3195" s="101"/>
      <c r="S3195" s="101"/>
      <c r="T3195" s="101"/>
      <c r="U3195" s="101"/>
      <c r="V3195" s="101"/>
      <c r="W3195" s="101"/>
      <c r="X3195" s="101"/>
      <c r="Y3195" s="101"/>
      <c r="Z3195" s="101"/>
      <c r="AA3195" s="101"/>
    </row>
    <row r="3196" customFormat="false" ht="15.75" hidden="false" customHeight="true" outlineLevel="0" collapsed="false">
      <c r="A3196" s="101"/>
      <c r="B3196" s="101" t="n">
        <v>50</v>
      </c>
      <c r="C3196" s="101" t="n">
        <v>155</v>
      </c>
      <c r="D3196" s="101" t="n">
        <v>105</v>
      </c>
      <c r="E3196" s="101" t="n">
        <v>260</v>
      </c>
      <c r="F3196" s="101" t="s">
        <v>326</v>
      </c>
      <c r="G3196" s="101" t="str">
        <f aca="false">E3196&amp;""&amp;F3196</f>
        <v>260Db</v>
      </c>
      <c r="H3196" s="101" t="n">
        <v>103673.01</v>
      </c>
      <c r="I3196" s="101" t="n">
        <v>6390.01</v>
      </c>
      <c r="J3196" s="101" t="n">
        <v>1978.01</v>
      </c>
      <c r="K3196" s="101" t="n">
        <v>14268.01</v>
      </c>
      <c r="L3196" s="101" t="n">
        <v>5689.01</v>
      </c>
      <c r="M3196" s="101" t="n">
        <v>-2875.01</v>
      </c>
      <c r="N3196" s="101" t="n">
        <v>-9652.01</v>
      </c>
      <c r="O3196" s="101" t="n">
        <v>9501.01</v>
      </c>
      <c r="P3196" s="101" t="n">
        <v>531.01</v>
      </c>
      <c r="Q3196" s="101" t="n">
        <v>-10958.01</v>
      </c>
      <c r="R3196" s="101"/>
      <c r="S3196" s="101"/>
      <c r="T3196" s="101"/>
      <c r="U3196" s="101"/>
      <c r="V3196" s="101"/>
      <c r="W3196" s="101"/>
      <c r="X3196" s="101"/>
      <c r="Y3196" s="101"/>
      <c r="Z3196" s="101"/>
      <c r="AA3196" s="101"/>
    </row>
    <row r="3197" customFormat="false" ht="15.75" hidden="false" customHeight="true" outlineLevel="0" collapsed="false">
      <c r="A3197" s="101"/>
      <c r="B3197" s="101" t="n">
        <v>48</v>
      </c>
      <c r="C3197" s="101" t="n">
        <v>154</v>
      </c>
      <c r="D3197" s="101" t="n">
        <v>106</v>
      </c>
      <c r="E3197" s="101" t="n">
        <v>260</v>
      </c>
      <c r="F3197" s="101" t="s">
        <v>327</v>
      </c>
      <c r="G3197" s="101" t="str">
        <f aca="false">E3197&amp;""&amp;F3197</f>
        <v>260Sg</v>
      </c>
      <c r="H3197" s="101" t="n">
        <v>106548.108</v>
      </c>
      <c r="I3197" s="101" t="n">
        <v>8082.01</v>
      </c>
      <c r="J3197" s="101" t="n">
        <v>2731.88</v>
      </c>
      <c r="K3197" s="101" t="n">
        <v>14838.01</v>
      </c>
      <c r="L3197" s="101" t="n">
        <v>4372.1</v>
      </c>
      <c r="M3197" s="101" t="n">
        <v>-6776.01</v>
      </c>
      <c r="N3197" s="101"/>
      <c r="O3197" s="101" t="n">
        <v>9900.51</v>
      </c>
      <c r="P3197" s="101" t="n">
        <v>897.01</v>
      </c>
      <c r="Q3197" s="101"/>
      <c r="R3197" s="101"/>
      <c r="S3197" s="101"/>
      <c r="T3197" s="101"/>
      <c r="U3197" s="101"/>
      <c r="V3197" s="101"/>
      <c r="W3197" s="101"/>
      <c r="X3197" s="101"/>
      <c r="Y3197" s="101"/>
      <c r="Z3197" s="101"/>
      <c r="AA3197" s="101"/>
    </row>
    <row r="3198" customFormat="false" ht="15.75" hidden="false" customHeight="true" outlineLevel="0" collapsed="false">
      <c r="A3198" s="101"/>
      <c r="B3198" s="101" t="n">
        <v>46</v>
      </c>
      <c r="C3198" s="101" t="n">
        <v>153</v>
      </c>
      <c r="D3198" s="101" t="n">
        <v>107</v>
      </c>
      <c r="E3198" s="101" t="n">
        <v>260</v>
      </c>
      <c r="F3198" s="101" t="s">
        <v>328</v>
      </c>
      <c r="G3198" s="101" t="str">
        <f aca="false">E3198&amp;""&amp;F3198</f>
        <v>260Bh</v>
      </c>
      <c r="H3198" s="101" t="n">
        <v>113324.01</v>
      </c>
      <c r="I3198" s="101"/>
      <c r="J3198" s="101" t="n">
        <v>524.01</v>
      </c>
      <c r="K3198" s="101"/>
      <c r="L3198" s="101" t="n">
        <v>3052.01</v>
      </c>
      <c r="M3198" s="101"/>
      <c r="N3198" s="101"/>
      <c r="O3198" s="101" t="n">
        <v>10400.4</v>
      </c>
      <c r="P3198" s="101" t="n">
        <v>4044.01</v>
      </c>
      <c r="Q3198" s="101"/>
      <c r="R3198" s="101"/>
      <c r="S3198" s="101"/>
      <c r="T3198" s="101"/>
      <c r="U3198" s="101"/>
      <c r="V3198" s="101"/>
      <c r="W3198" s="101"/>
      <c r="X3198" s="101"/>
      <c r="Y3198" s="101"/>
      <c r="Z3198" s="101"/>
      <c r="AA3198" s="101"/>
    </row>
    <row r="3199" customFormat="false" ht="15.75" hidden="false" customHeight="true" outlineLevel="0" collapsed="false">
      <c r="A3199" s="101"/>
      <c r="B3199" s="101" t="n">
        <v>59</v>
      </c>
      <c r="C3199" s="101" t="n">
        <v>160</v>
      </c>
      <c r="D3199" s="101" t="n">
        <v>101</v>
      </c>
      <c r="E3199" s="101" t="n">
        <v>261</v>
      </c>
      <c r="F3199" s="101" t="s">
        <v>322</v>
      </c>
      <c r="G3199" s="101" t="str">
        <f aca="false">E3199&amp;""&amp;F3199</f>
        <v>261Md</v>
      </c>
      <c r="H3199" s="101" t="n">
        <v>98578.01</v>
      </c>
      <c r="I3199" s="101" t="n">
        <v>6045.01</v>
      </c>
      <c r="J3199" s="101" t="n">
        <v>4476.01</v>
      </c>
      <c r="K3199" s="101" t="n">
        <v>11190.01</v>
      </c>
      <c r="L3199" s="101"/>
      <c r="M3199" s="101" t="n">
        <v>123.01</v>
      </c>
      <c r="N3199" s="101" t="n">
        <v>-984.01</v>
      </c>
      <c r="O3199" s="101" t="n">
        <v>6750.01</v>
      </c>
      <c r="P3199" s="101"/>
      <c r="Q3199" s="101" t="n">
        <v>-5105.01</v>
      </c>
      <c r="R3199" s="101"/>
      <c r="S3199" s="101"/>
      <c r="T3199" s="101"/>
      <c r="U3199" s="101"/>
      <c r="V3199" s="101"/>
      <c r="W3199" s="101"/>
      <c r="X3199" s="101"/>
      <c r="Y3199" s="101"/>
      <c r="Z3199" s="101"/>
      <c r="AA3199" s="101"/>
    </row>
    <row r="3200" customFormat="false" ht="15.75" hidden="false" customHeight="true" outlineLevel="0" collapsed="false">
      <c r="A3200" s="101"/>
      <c r="B3200" s="101" t="n">
        <v>57</v>
      </c>
      <c r="C3200" s="101" t="n">
        <v>159</v>
      </c>
      <c r="D3200" s="101" t="n">
        <v>102</v>
      </c>
      <c r="E3200" s="101" t="n">
        <v>261</v>
      </c>
      <c r="F3200" s="101" t="s">
        <v>323</v>
      </c>
      <c r="G3200" s="101" t="str">
        <f aca="false">E3200&amp;""&amp;F3200</f>
        <v>261No</v>
      </c>
      <c r="H3200" s="101" t="n">
        <v>98456.01</v>
      </c>
      <c r="I3200" s="101" t="n">
        <v>5228.01</v>
      </c>
      <c r="J3200" s="101" t="n">
        <v>5386.01</v>
      </c>
      <c r="K3200" s="101" t="n">
        <v>11798.01</v>
      </c>
      <c r="L3200" s="101" t="n">
        <v>9828.01</v>
      </c>
      <c r="M3200" s="101" t="n">
        <v>-1106.01</v>
      </c>
      <c r="N3200" s="101" t="n">
        <v>-2866.01</v>
      </c>
      <c r="O3200" s="101" t="n">
        <v>7440.01</v>
      </c>
      <c r="P3200" s="101" t="n">
        <v>-4599.01</v>
      </c>
      <c r="Q3200" s="101" t="n">
        <v>-7893.01</v>
      </c>
      <c r="R3200" s="101"/>
      <c r="S3200" s="101"/>
      <c r="T3200" s="101"/>
      <c r="U3200" s="101"/>
      <c r="V3200" s="101"/>
      <c r="W3200" s="101"/>
      <c r="X3200" s="101"/>
      <c r="Y3200" s="101"/>
      <c r="Z3200" s="101"/>
      <c r="AA3200" s="101"/>
    </row>
    <row r="3201" customFormat="false" ht="15.75" hidden="false" customHeight="true" outlineLevel="0" collapsed="false">
      <c r="A3201" s="101"/>
      <c r="B3201" s="101" t="n">
        <v>55</v>
      </c>
      <c r="C3201" s="101" t="n">
        <v>158</v>
      </c>
      <c r="D3201" s="101" t="n">
        <v>103</v>
      </c>
      <c r="E3201" s="101" t="n">
        <v>261</v>
      </c>
      <c r="F3201" s="101" t="s">
        <v>324</v>
      </c>
      <c r="G3201" s="101" t="str">
        <f aca="false">E3201&amp;""&amp;F3201</f>
        <v>261Lr</v>
      </c>
      <c r="H3201" s="101" t="n">
        <v>99562.01</v>
      </c>
      <c r="I3201" s="101" t="n">
        <v>6787.01</v>
      </c>
      <c r="J3201" s="101" t="n">
        <v>3339.01</v>
      </c>
      <c r="K3201" s="101" t="n">
        <v>12434.01</v>
      </c>
      <c r="L3201" s="101" t="n">
        <v>8641.01</v>
      </c>
      <c r="M3201" s="101" t="n">
        <v>-1760.01</v>
      </c>
      <c r="N3201" s="101" t="n">
        <v>-4688.01</v>
      </c>
      <c r="O3201" s="101" t="n">
        <v>8140.01</v>
      </c>
      <c r="P3201" s="101" t="n">
        <v>-4279.01</v>
      </c>
      <c r="Q3201" s="101" t="n">
        <v>-7658.01</v>
      </c>
      <c r="R3201" s="101"/>
      <c r="S3201" s="101"/>
      <c r="T3201" s="101"/>
      <c r="U3201" s="101"/>
      <c r="V3201" s="101"/>
      <c r="W3201" s="101"/>
      <c r="X3201" s="101"/>
      <c r="Y3201" s="101"/>
      <c r="Z3201" s="101"/>
      <c r="AA3201" s="101"/>
    </row>
    <row r="3202" customFormat="false" ht="15.75" hidden="false" customHeight="true" outlineLevel="0" collapsed="false">
      <c r="A3202" s="101"/>
      <c r="B3202" s="101" t="n">
        <v>53</v>
      </c>
      <c r="C3202" s="101" t="n">
        <v>157</v>
      </c>
      <c r="D3202" s="101" t="n">
        <v>104</v>
      </c>
      <c r="E3202" s="101" t="n">
        <v>261</v>
      </c>
      <c r="F3202" s="101" t="s">
        <v>325</v>
      </c>
      <c r="G3202" s="101" t="str">
        <f aca="false">E3202&amp;""&amp;F3202</f>
        <v>261Rf</v>
      </c>
      <c r="H3202" s="101" t="n">
        <v>101321.771</v>
      </c>
      <c r="I3202" s="101" t="n">
        <v>5898.01</v>
      </c>
      <c r="J3202" s="101" t="n">
        <v>4244.01</v>
      </c>
      <c r="K3202" s="101" t="n">
        <v>13183.01</v>
      </c>
      <c r="L3202" s="101" t="n">
        <v>7367.01</v>
      </c>
      <c r="M3202" s="101" t="n">
        <v>-2928.01</v>
      </c>
      <c r="N3202" s="101" t="n">
        <v>-6684.46</v>
      </c>
      <c r="O3202" s="101" t="n">
        <v>8646.42</v>
      </c>
      <c r="P3202" s="101" t="n">
        <v>-1579.01</v>
      </c>
      <c r="Q3202" s="101" t="n">
        <v>-10422.01</v>
      </c>
      <c r="R3202" s="101"/>
      <c r="S3202" s="101"/>
      <c r="T3202" s="101"/>
      <c r="U3202" s="101"/>
      <c r="V3202" s="101"/>
      <c r="W3202" s="101"/>
      <c r="X3202" s="101"/>
      <c r="Y3202" s="101"/>
      <c r="Z3202" s="101"/>
      <c r="AA3202" s="101"/>
    </row>
    <row r="3203" customFormat="false" ht="15.75" hidden="false" customHeight="true" outlineLevel="0" collapsed="false">
      <c r="A3203" s="101"/>
      <c r="B3203" s="101" t="n">
        <v>51</v>
      </c>
      <c r="C3203" s="101" t="n">
        <v>156</v>
      </c>
      <c r="D3203" s="101" t="n">
        <v>105</v>
      </c>
      <c r="E3203" s="101" t="n">
        <v>261</v>
      </c>
      <c r="F3203" s="101" t="s">
        <v>326</v>
      </c>
      <c r="G3203" s="101" t="str">
        <f aca="false">E3203&amp;""&amp;F3203</f>
        <v>261Db</v>
      </c>
      <c r="H3203" s="101" t="n">
        <v>104250.01</v>
      </c>
      <c r="I3203" s="101" t="n">
        <v>7494.01</v>
      </c>
      <c r="J3203" s="101" t="n">
        <v>2188.01</v>
      </c>
      <c r="K3203" s="101" t="n">
        <v>13884.01</v>
      </c>
      <c r="L3203" s="101" t="n">
        <v>6181.01</v>
      </c>
      <c r="M3203" s="101" t="n">
        <v>-3756.01</v>
      </c>
      <c r="N3203" s="101" t="n">
        <v>-8885.01</v>
      </c>
      <c r="O3203" s="101" t="n">
        <v>9218.01</v>
      </c>
      <c r="P3203" s="101" t="n">
        <v>-1316.01</v>
      </c>
      <c r="Q3203" s="101" t="n">
        <v>-10370.01</v>
      </c>
      <c r="R3203" s="101"/>
      <c r="S3203" s="101"/>
      <c r="T3203" s="101"/>
      <c r="U3203" s="101"/>
      <c r="V3203" s="101"/>
      <c r="W3203" s="101"/>
      <c r="X3203" s="101"/>
      <c r="Y3203" s="101"/>
      <c r="Z3203" s="101"/>
      <c r="AA3203" s="101"/>
    </row>
    <row r="3204" customFormat="false" ht="15.75" hidden="false" customHeight="true" outlineLevel="0" collapsed="false">
      <c r="A3204" s="101"/>
      <c r="B3204" s="101" t="n">
        <v>49</v>
      </c>
      <c r="C3204" s="101" t="n">
        <v>155</v>
      </c>
      <c r="D3204" s="101" t="n">
        <v>106</v>
      </c>
      <c r="E3204" s="101" t="n">
        <v>261</v>
      </c>
      <c r="F3204" s="101" t="s">
        <v>327</v>
      </c>
      <c r="G3204" s="101" t="str">
        <f aca="false">E3204&amp;""&amp;F3204</f>
        <v>261Sg</v>
      </c>
      <c r="H3204" s="101" t="n">
        <v>108006.228</v>
      </c>
      <c r="I3204" s="101" t="n">
        <v>6613.2</v>
      </c>
      <c r="J3204" s="101" t="n">
        <v>2955.01</v>
      </c>
      <c r="K3204" s="101" t="n">
        <v>14696.01</v>
      </c>
      <c r="L3204" s="101" t="n">
        <v>4934.01</v>
      </c>
      <c r="M3204" s="101" t="n">
        <v>-5128.01</v>
      </c>
      <c r="N3204" s="101"/>
      <c r="O3204" s="101" t="n">
        <v>9713.7</v>
      </c>
      <c r="P3204" s="101" t="n">
        <v>1568.01</v>
      </c>
      <c r="Q3204" s="101" t="n">
        <v>-13389.01</v>
      </c>
      <c r="R3204" s="101"/>
      <c r="S3204" s="101"/>
      <c r="T3204" s="101"/>
      <c r="U3204" s="101"/>
      <c r="V3204" s="101"/>
      <c r="W3204" s="101"/>
      <c r="X3204" s="101"/>
      <c r="Y3204" s="101"/>
      <c r="Z3204" s="101"/>
      <c r="AA3204" s="101"/>
    </row>
    <row r="3205" customFormat="false" ht="15.75" hidden="false" customHeight="true" outlineLevel="0" collapsed="false">
      <c r="A3205" s="101"/>
      <c r="B3205" s="101" t="n">
        <v>47</v>
      </c>
      <c r="C3205" s="101" t="n">
        <v>154</v>
      </c>
      <c r="D3205" s="101" t="n">
        <v>107</v>
      </c>
      <c r="E3205" s="101" t="n">
        <v>261</v>
      </c>
      <c r="F3205" s="101" t="s">
        <v>328</v>
      </c>
      <c r="G3205" s="101" t="str">
        <f aca="false">E3205&amp;""&amp;F3205</f>
        <v>261Bh</v>
      </c>
      <c r="H3205" s="101" t="n">
        <v>113135.01</v>
      </c>
      <c r="I3205" s="101" t="n">
        <v>8261.01</v>
      </c>
      <c r="J3205" s="101" t="n">
        <v>702.01</v>
      </c>
      <c r="K3205" s="101"/>
      <c r="L3205" s="101" t="n">
        <v>3434.01</v>
      </c>
      <c r="M3205" s="101"/>
      <c r="N3205" s="101"/>
      <c r="O3205" s="101" t="n">
        <v>10501.6</v>
      </c>
      <c r="P3205" s="101" t="n">
        <v>2173.01</v>
      </c>
      <c r="Q3205" s="101"/>
      <c r="R3205" s="101"/>
      <c r="S3205" s="101"/>
      <c r="T3205" s="101"/>
      <c r="U3205" s="101"/>
      <c r="V3205" s="101"/>
      <c r="W3205" s="101"/>
      <c r="X3205" s="101"/>
      <c r="Y3205" s="101"/>
      <c r="Z3205" s="101"/>
      <c r="AA3205" s="101"/>
    </row>
    <row r="3206" customFormat="false" ht="15.75" hidden="false" customHeight="true" outlineLevel="0" collapsed="false">
      <c r="A3206" s="101"/>
      <c r="B3206" s="101" t="n">
        <v>60</v>
      </c>
      <c r="C3206" s="101" t="n">
        <v>161</v>
      </c>
      <c r="D3206" s="101" t="n">
        <v>101</v>
      </c>
      <c r="E3206" s="101" t="n">
        <v>262</v>
      </c>
      <c r="F3206" s="101" t="s">
        <v>322</v>
      </c>
      <c r="G3206" s="101" t="str">
        <f aca="false">E3206&amp;""&amp;F3206</f>
        <v>262Md</v>
      </c>
      <c r="H3206" s="101" t="n">
        <v>101627.01</v>
      </c>
      <c r="I3206" s="101" t="n">
        <v>5023.01</v>
      </c>
      <c r="J3206" s="101"/>
      <c r="K3206" s="101" t="n">
        <v>11068.01</v>
      </c>
      <c r="L3206" s="101"/>
      <c r="M3206" s="101" t="n">
        <v>1525.01</v>
      </c>
      <c r="N3206" s="101" t="n">
        <v>-476.01</v>
      </c>
      <c r="O3206" s="101" t="n">
        <v>6500.01</v>
      </c>
      <c r="P3206" s="101"/>
      <c r="Q3206" s="101" t="n">
        <v>-4900.01</v>
      </c>
      <c r="R3206" s="101"/>
      <c r="S3206" s="101"/>
      <c r="T3206" s="101"/>
      <c r="U3206" s="101"/>
      <c r="V3206" s="101"/>
      <c r="W3206" s="101"/>
      <c r="X3206" s="101"/>
      <c r="Y3206" s="101"/>
      <c r="Z3206" s="101"/>
      <c r="AA3206" s="101"/>
    </row>
    <row r="3207" customFormat="false" ht="15.75" hidden="false" customHeight="true" outlineLevel="0" collapsed="false">
      <c r="A3207" s="101"/>
      <c r="B3207" s="101" t="n">
        <v>58</v>
      </c>
      <c r="C3207" s="101" t="n">
        <v>160</v>
      </c>
      <c r="D3207" s="101" t="n">
        <v>102</v>
      </c>
      <c r="E3207" s="101" t="n">
        <v>262</v>
      </c>
      <c r="F3207" s="101" t="s">
        <v>323</v>
      </c>
      <c r="G3207" s="101" t="str">
        <f aca="false">E3207&amp;""&amp;F3207</f>
        <v>262No</v>
      </c>
      <c r="H3207" s="101" t="n">
        <v>100102.01</v>
      </c>
      <c r="I3207" s="101" t="n">
        <v>6425.01</v>
      </c>
      <c r="J3207" s="101" t="n">
        <v>5766.01</v>
      </c>
      <c r="K3207" s="101" t="n">
        <v>11653.01</v>
      </c>
      <c r="L3207" s="101" t="n">
        <v>10242.01</v>
      </c>
      <c r="M3207" s="101" t="n">
        <v>-2001.01</v>
      </c>
      <c r="N3207" s="101" t="n">
        <v>-2292.01</v>
      </c>
      <c r="O3207" s="101" t="n">
        <v>7250.01</v>
      </c>
      <c r="P3207" s="101"/>
      <c r="Q3207" s="101" t="n">
        <v>-7532.01</v>
      </c>
      <c r="R3207" s="101"/>
      <c r="S3207" s="101"/>
      <c r="T3207" s="101"/>
      <c r="U3207" s="101"/>
      <c r="V3207" s="101"/>
      <c r="W3207" s="101"/>
      <c r="X3207" s="101"/>
      <c r="Y3207" s="101"/>
      <c r="Z3207" s="101"/>
      <c r="AA3207" s="101"/>
    </row>
    <row r="3208" customFormat="false" ht="15.75" hidden="false" customHeight="true" outlineLevel="0" collapsed="false">
      <c r="A3208" s="101"/>
      <c r="B3208" s="101" t="n">
        <v>56</v>
      </c>
      <c r="C3208" s="101" t="n">
        <v>159</v>
      </c>
      <c r="D3208" s="101" t="n">
        <v>103</v>
      </c>
      <c r="E3208" s="101" t="n">
        <v>262</v>
      </c>
      <c r="F3208" s="101" t="s">
        <v>324</v>
      </c>
      <c r="G3208" s="101" t="str">
        <f aca="false">E3208&amp;""&amp;F3208</f>
        <v>262Lr</v>
      </c>
      <c r="H3208" s="101" t="n">
        <v>102103.01</v>
      </c>
      <c r="I3208" s="101" t="n">
        <v>5530.01</v>
      </c>
      <c r="J3208" s="101" t="n">
        <v>3641.01</v>
      </c>
      <c r="K3208" s="101" t="n">
        <v>12317.01</v>
      </c>
      <c r="L3208" s="101" t="n">
        <v>9027.01</v>
      </c>
      <c r="M3208" s="101" t="n">
        <v>-291.01</v>
      </c>
      <c r="N3208" s="101" t="n">
        <v>-4154.01</v>
      </c>
      <c r="O3208" s="101" t="n">
        <v>7990.01</v>
      </c>
      <c r="P3208" s="101" t="n">
        <v>-3764.01</v>
      </c>
      <c r="Q3208" s="101" t="n">
        <v>-7290.01</v>
      </c>
      <c r="R3208" s="101"/>
      <c r="S3208" s="101"/>
      <c r="T3208" s="101"/>
      <c r="U3208" s="101"/>
      <c r="V3208" s="101"/>
      <c r="W3208" s="101"/>
      <c r="X3208" s="101"/>
      <c r="Y3208" s="101"/>
      <c r="Z3208" s="101"/>
      <c r="AA3208" s="101"/>
    </row>
    <row r="3209" customFormat="false" ht="15.75" hidden="false" customHeight="true" outlineLevel="0" collapsed="false">
      <c r="A3209" s="101"/>
      <c r="B3209" s="101" t="n">
        <v>54</v>
      </c>
      <c r="C3209" s="101" t="n">
        <v>158</v>
      </c>
      <c r="D3209" s="101" t="n">
        <v>104</v>
      </c>
      <c r="E3209" s="101" t="n">
        <v>262</v>
      </c>
      <c r="F3209" s="101" t="s">
        <v>325</v>
      </c>
      <c r="G3209" s="101" t="str">
        <f aca="false">E3209&amp;""&amp;F3209</f>
        <v>262Rf</v>
      </c>
      <c r="H3209" s="101" t="n">
        <v>102394.01</v>
      </c>
      <c r="I3209" s="101" t="n">
        <v>6999.01</v>
      </c>
      <c r="J3209" s="101" t="n">
        <v>4457.01</v>
      </c>
      <c r="K3209" s="101" t="n">
        <v>12897.01</v>
      </c>
      <c r="L3209" s="101" t="n">
        <v>7796.01</v>
      </c>
      <c r="M3209" s="101" t="n">
        <v>-3863.01</v>
      </c>
      <c r="N3209" s="101" t="n">
        <v>-5973.01</v>
      </c>
      <c r="O3209" s="101" t="n">
        <v>8490.01</v>
      </c>
      <c r="P3209" s="101" t="n">
        <v>-3350.01</v>
      </c>
      <c r="Q3209" s="101" t="n">
        <v>-9927.01</v>
      </c>
      <c r="R3209" s="101"/>
      <c r="S3209" s="101"/>
      <c r="T3209" s="101"/>
      <c r="U3209" s="101"/>
      <c r="V3209" s="101"/>
      <c r="W3209" s="101"/>
      <c r="X3209" s="101"/>
      <c r="Y3209" s="101"/>
      <c r="Z3209" s="101"/>
      <c r="AA3209" s="101"/>
    </row>
    <row r="3210" customFormat="false" ht="15.75" hidden="false" customHeight="true" outlineLevel="0" collapsed="false">
      <c r="A3210" s="101"/>
      <c r="B3210" s="101" t="n">
        <v>52</v>
      </c>
      <c r="C3210" s="101" t="n">
        <v>157</v>
      </c>
      <c r="D3210" s="101" t="n">
        <v>105</v>
      </c>
      <c r="E3210" s="101" t="n">
        <v>262</v>
      </c>
      <c r="F3210" s="101" t="s">
        <v>326</v>
      </c>
      <c r="G3210" s="101" t="str">
        <f aca="false">E3210&amp;""&amp;F3210</f>
        <v>262Db</v>
      </c>
      <c r="H3210" s="101" t="n">
        <v>106257.01</v>
      </c>
      <c r="I3210" s="101" t="n">
        <v>6064.01</v>
      </c>
      <c r="J3210" s="101" t="n">
        <v>2354.01</v>
      </c>
      <c r="K3210" s="101" t="n">
        <v>13558.01</v>
      </c>
      <c r="L3210" s="101" t="n">
        <v>6598.01</v>
      </c>
      <c r="M3210" s="101" t="n">
        <v>-2110.01</v>
      </c>
      <c r="N3210" s="101" t="n">
        <v>-8286.01</v>
      </c>
      <c r="O3210" s="101" t="n">
        <v>9048.01</v>
      </c>
      <c r="P3210" s="101" t="n">
        <v>-594.01</v>
      </c>
      <c r="Q3210" s="101" t="n">
        <v>-9820.01</v>
      </c>
      <c r="R3210" s="101"/>
      <c r="S3210" s="101"/>
      <c r="T3210" s="101"/>
      <c r="U3210" s="101"/>
      <c r="V3210" s="101"/>
      <c r="W3210" s="101"/>
      <c r="X3210" s="101"/>
      <c r="Y3210" s="101"/>
      <c r="Z3210" s="101"/>
      <c r="AA3210" s="101"/>
    </row>
    <row r="3211" customFormat="false" ht="15.75" hidden="false" customHeight="true" outlineLevel="0" collapsed="false">
      <c r="A3211" s="101"/>
      <c r="B3211" s="101" t="n">
        <v>50</v>
      </c>
      <c r="C3211" s="101" t="n">
        <v>156</v>
      </c>
      <c r="D3211" s="101" t="n">
        <v>106</v>
      </c>
      <c r="E3211" s="101" t="n">
        <v>262</v>
      </c>
      <c r="F3211" s="101" t="s">
        <v>327</v>
      </c>
      <c r="G3211" s="101" t="str">
        <f aca="false">E3211&amp;""&amp;F3211</f>
        <v>262Sg</v>
      </c>
      <c r="H3211" s="101" t="n">
        <v>108366.919</v>
      </c>
      <c r="I3211" s="101" t="n">
        <v>7710.63</v>
      </c>
      <c r="J3211" s="101" t="n">
        <v>3172.01</v>
      </c>
      <c r="K3211" s="101" t="n">
        <v>14323.82</v>
      </c>
      <c r="L3211" s="101" t="n">
        <v>5360.01</v>
      </c>
      <c r="M3211" s="101" t="n">
        <v>-6176.01</v>
      </c>
      <c r="N3211" s="101"/>
      <c r="O3211" s="101" t="n">
        <v>9599.74</v>
      </c>
      <c r="P3211" s="101" t="n">
        <v>-243.82</v>
      </c>
      <c r="Q3211" s="101" t="n">
        <v>-12839.01</v>
      </c>
      <c r="R3211" s="101"/>
      <c r="S3211" s="101"/>
      <c r="T3211" s="101"/>
      <c r="U3211" s="101"/>
      <c r="V3211" s="101"/>
      <c r="W3211" s="101"/>
      <c r="X3211" s="101"/>
      <c r="Y3211" s="101"/>
      <c r="Z3211" s="101"/>
      <c r="AA3211" s="101"/>
    </row>
    <row r="3212" customFormat="false" ht="15.75" hidden="false" customHeight="true" outlineLevel="0" collapsed="false">
      <c r="A3212" s="101"/>
      <c r="B3212" s="101" t="n">
        <v>48</v>
      </c>
      <c r="C3212" s="101" t="n">
        <v>155</v>
      </c>
      <c r="D3212" s="101" t="n">
        <v>107</v>
      </c>
      <c r="E3212" s="101" t="n">
        <v>262</v>
      </c>
      <c r="F3212" s="101" t="s">
        <v>328</v>
      </c>
      <c r="G3212" s="101" t="str">
        <f aca="false">E3212&amp;""&amp;F3212</f>
        <v>262Bh</v>
      </c>
      <c r="H3212" s="101" t="n">
        <v>114543.01</v>
      </c>
      <c r="I3212" s="101" t="n">
        <v>6663.01</v>
      </c>
      <c r="J3212" s="101" t="n">
        <v>752.01</v>
      </c>
      <c r="K3212" s="101" t="n">
        <v>14924.01</v>
      </c>
      <c r="L3212" s="101" t="n">
        <v>3708.01</v>
      </c>
      <c r="M3212" s="101"/>
      <c r="N3212" s="101"/>
      <c r="O3212" s="101" t="n">
        <v>10319.5</v>
      </c>
      <c r="P3212" s="101" t="n">
        <v>3004.01</v>
      </c>
      <c r="Q3212" s="101"/>
      <c r="R3212" s="101"/>
      <c r="S3212" s="101"/>
      <c r="T3212" s="101"/>
      <c r="U3212" s="101"/>
      <c r="V3212" s="101"/>
      <c r="W3212" s="101"/>
      <c r="X3212" s="101"/>
      <c r="Y3212" s="101"/>
      <c r="Z3212" s="101"/>
      <c r="AA3212" s="101"/>
    </row>
    <row r="3213" customFormat="false" ht="15.75" hidden="false" customHeight="true" outlineLevel="0" collapsed="false">
      <c r="A3213" s="101"/>
      <c r="B3213" s="101" t="n">
        <v>59</v>
      </c>
      <c r="C3213" s="101" t="n">
        <v>161</v>
      </c>
      <c r="D3213" s="101" t="n">
        <v>102</v>
      </c>
      <c r="E3213" s="101" t="n">
        <v>263</v>
      </c>
      <c r="F3213" s="101" t="s">
        <v>323</v>
      </c>
      <c r="G3213" s="101" t="str">
        <f aca="false">E3213&amp;""&amp;F3213</f>
        <v>263No</v>
      </c>
      <c r="H3213" s="101" t="n">
        <v>103130.01</v>
      </c>
      <c r="I3213" s="101" t="n">
        <v>5043.01</v>
      </c>
      <c r="J3213" s="101" t="n">
        <v>5786.01</v>
      </c>
      <c r="K3213" s="101" t="n">
        <v>11468.01</v>
      </c>
      <c r="L3213" s="101"/>
      <c r="M3213" s="101" t="n">
        <v>-600.01</v>
      </c>
      <c r="N3213" s="101" t="n">
        <v>-1658.01</v>
      </c>
      <c r="O3213" s="101" t="n">
        <v>7000.01</v>
      </c>
      <c r="P3213" s="101"/>
      <c r="Q3213" s="101" t="n">
        <v>-7044.01</v>
      </c>
      <c r="R3213" s="101"/>
      <c r="S3213" s="101"/>
      <c r="T3213" s="101"/>
      <c r="U3213" s="101"/>
      <c r="V3213" s="101"/>
      <c r="W3213" s="101"/>
      <c r="X3213" s="101"/>
      <c r="Y3213" s="101"/>
      <c r="Z3213" s="101"/>
      <c r="AA3213" s="101"/>
    </row>
    <row r="3214" customFormat="false" ht="15.75" hidden="false" customHeight="true" outlineLevel="0" collapsed="false">
      <c r="A3214" s="101"/>
      <c r="B3214" s="101" t="n">
        <v>57</v>
      </c>
      <c r="C3214" s="101" t="n">
        <v>160</v>
      </c>
      <c r="D3214" s="101" t="n">
        <v>103</v>
      </c>
      <c r="E3214" s="101" t="n">
        <v>263</v>
      </c>
      <c r="F3214" s="101" t="s">
        <v>324</v>
      </c>
      <c r="G3214" s="101" t="str">
        <f aca="false">E3214&amp;""&amp;F3214</f>
        <v>263Lr</v>
      </c>
      <c r="H3214" s="101" t="n">
        <v>103730.01</v>
      </c>
      <c r="I3214" s="101" t="n">
        <v>6444.01</v>
      </c>
      <c r="J3214" s="101" t="n">
        <v>3660.01</v>
      </c>
      <c r="K3214" s="101" t="n">
        <v>11974.01</v>
      </c>
      <c r="L3214" s="101" t="n">
        <v>9426.01</v>
      </c>
      <c r="M3214" s="101" t="n">
        <v>-1058.01</v>
      </c>
      <c r="N3214" s="101" t="n">
        <v>-3382.01</v>
      </c>
      <c r="O3214" s="101" t="n">
        <v>7680.01</v>
      </c>
      <c r="P3214" s="101" t="n">
        <v>-5186.01</v>
      </c>
      <c r="Q3214" s="101" t="n">
        <v>-6735.01</v>
      </c>
      <c r="R3214" s="101"/>
      <c r="S3214" s="101"/>
      <c r="T3214" s="101"/>
      <c r="U3214" s="101"/>
      <c r="V3214" s="101"/>
      <c r="W3214" s="101"/>
      <c r="X3214" s="101"/>
      <c r="Y3214" s="101"/>
      <c r="Z3214" s="101"/>
      <c r="AA3214" s="101"/>
    </row>
    <row r="3215" customFormat="false" ht="15.75" hidden="false" customHeight="true" outlineLevel="0" collapsed="false">
      <c r="A3215" s="101"/>
      <c r="B3215" s="101" t="n">
        <v>55</v>
      </c>
      <c r="C3215" s="101" t="n">
        <v>159</v>
      </c>
      <c r="D3215" s="101" t="n">
        <v>104</v>
      </c>
      <c r="E3215" s="101" t="n">
        <v>263</v>
      </c>
      <c r="F3215" s="101" t="s">
        <v>325</v>
      </c>
      <c r="G3215" s="101" t="str">
        <f aca="false">E3215&amp;""&amp;F3215</f>
        <v>263Rf</v>
      </c>
      <c r="H3215" s="101" t="n">
        <v>104788.01</v>
      </c>
      <c r="I3215" s="101" t="n">
        <v>5677.01</v>
      </c>
      <c r="J3215" s="101" t="n">
        <v>4604.01</v>
      </c>
      <c r="K3215" s="101" t="n">
        <v>12676.01</v>
      </c>
      <c r="L3215" s="101" t="n">
        <v>8245.01</v>
      </c>
      <c r="M3215" s="101" t="n">
        <v>-2324.01</v>
      </c>
      <c r="N3215" s="101" t="n">
        <v>-5402.01</v>
      </c>
      <c r="O3215" s="101" t="n">
        <v>8252.01</v>
      </c>
      <c r="P3215" s="101" t="n">
        <v>-2603.01</v>
      </c>
      <c r="Q3215" s="101" t="n">
        <v>-9540.01</v>
      </c>
      <c r="R3215" s="101"/>
      <c r="S3215" s="101"/>
      <c r="T3215" s="101"/>
      <c r="U3215" s="101"/>
      <c r="V3215" s="101"/>
      <c r="W3215" s="101"/>
      <c r="X3215" s="101"/>
      <c r="Y3215" s="101"/>
      <c r="Z3215" s="101"/>
      <c r="AA3215" s="101"/>
    </row>
    <row r="3216" customFormat="false" ht="15.75" hidden="false" customHeight="true" outlineLevel="0" collapsed="false">
      <c r="A3216" s="101"/>
      <c r="B3216" s="101" t="n">
        <v>53</v>
      </c>
      <c r="C3216" s="101" t="n">
        <v>158</v>
      </c>
      <c r="D3216" s="101" t="n">
        <v>105</v>
      </c>
      <c r="E3216" s="101" t="n">
        <v>263</v>
      </c>
      <c r="F3216" s="101" t="s">
        <v>326</v>
      </c>
      <c r="G3216" s="101" t="str">
        <f aca="false">E3216&amp;""&amp;F3216</f>
        <v>263Db</v>
      </c>
      <c r="H3216" s="101" t="n">
        <v>107112.01</v>
      </c>
      <c r="I3216" s="101" t="n">
        <v>7216.01</v>
      </c>
      <c r="J3216" s="101" t="n">
        <v>2571.01</v>
      </c>
      <c r="K3216" s="101" t="n">
        <v>13280.01</v>
      </c>
      <c r="L3216" s="101" t="n">
        <v>7028.01</v>
      </c>
      <c r="M3216" s="101" t="n">
        <v>-3078.01</v>
      </c>
      <c r="N3216" s="101" t="n">
        <v>-7384.01</v>
      </c>
      <c r="O3216" s="101" t="n">
        <v>8834.01</v>
      </c>
      <c r="P3216" s="101" t="n">
        <v>-2280.01</v>
      </c>
      <c r="Q3216" s="101" t="n">
        <v>-9326.01</v>
      </c>
      <c r="R3216" s="101"/>
      <c r="S3216" s="101"/>
      <c r="T3216" s="101"/>
      <c r="U3216" s="101"/>
      <c r="V3216" s="101"/>
      <c r="W3216" s="101"/>
      <c r="X3216" s="101"/>
      <c r="Y3216" s="101"/>
      <c r="Z3216" s="101"/>
      <c r="AA3216" s="101"/>
    </row>
    <row r="3217" customFormat="false" ht="15.75" hidden="false" customHeight="true" outlineLevel="0" collapsed="false">
      <c r="A3217" s="101"/>
      <c r="B3217" s="101" t="n">
        <v>51</v>
      </c>
      <c r="C3217" s="101" t="n">
        <v>157</v>
      </c>
      <c r="D3217" s="101" t="n">
        <v>106</v>
      </c>
      <c r="E3217" s="101" t="n">
        <v>263</v>
      </c>
      <c r="F3217" s="101" t="s">
        <v>327</v>
      </c>
      <c r="G3217" s="101" t="str">
        <f aca="false">E3217&amp;""&amp;F3217</f>
        <v>263Sg</v>
      </c>
      <c r="H3217" s="101" t="n">
        <v>110190.01</v>
      </c>
      <c r="I3217" s="101" t="n">
        <v>6248.01</v>
      </c>
      <c r="J3217" s="101" t="n">
        <v>3356.01</v>
      </c>
      <c r="K3217" s="101" t="n">
        <v>13959.01</v>
      </c>
      <c r="L3217" s="101" t="n">
        <v>5709.01</v>
      </c>
      <c r="M3217" s="101" t="n">
        <v>-4306.01</v>
      </c>
      <c r="N3217" s="101" t="n">
        <v>-9527.01</v>
      </c>
      <c r="O3217" s="101" t="n">
        <v>9403.18</v>
      </c>
      <c r="P3217" s="101" t="n">
        <v>507.01</v>
      </c>
      <c r="Q3217" s="101" t="n">
        <v>-12424.01</v>
      </c>
      <c r="R3217" s="101"/>
      <c r="S3217" s="101"/>
      <c r="T3217" s="101"/>
      <c r="U3217" s="101"/>
      <c r="V3217" s="101"/>
      <c r="W3217" s="101"/>
      <c r="X3217" s="101"/>
      <c r="Y3217" s="101"/>
      <c r="Z3217" s="101"/>
      <c r="AA3217" s="101"/>
    </row>
    <row r="3218" customFormat="false" ht="15.75" hidden="false" customHeight="true" outlineLevel="0" collapsed="false">
      <c r="A3218" s="101"/>
      <c r="B3218" s="101" t="n">
        <v>49</v>
      </c>
      <c r="C3218" s="101" t="n">
        <v>156</v>
      </c>
      <c r="D3218" s="101" t="n">
        <v>107</v>
      </c>
      <c r="E3218" s="101" t="n">
        <v>263</v>
      </c>
      <c r="F3218" s="101" t="s">
        <v>328</v>
      </c>
      <c r="G3218" s="101" t="str">
        <f aca="false">E3218&amp;""&amp;F3218</f>
        <v>263Bh</v>
      </c>
      <c r="H3218" s="101" t="n">
        <v>114496.01</v>
      </c>
      <c r="I3218" s="101" t="n">
        <v>8118.01</v>
      </c>
      <c r="J3218" s="101" t="n">
        <v>1160.01</v>
      </c>
      <c r="K3218" s="101" t="n">
        <v>14781.01</v>
      </c>
      <c r="L3218" s="101" t="n">
        <v>4332.01</v>
      </c>
      <c r="M3218" s="101" t="n">
        <v>-5222.01</v>
      </c>
      <c r="N3218" s="101"/>
      <c r="O3218" s="101" t="n">
        <v>10080.01</v>
      </c>
      <c r="P3218" s="101" t="n">
        <v>950.01</v>
      </c>
      <c r="Q3218" s="101"/>
      <c r="R3218" s="101"/>
      <c r="S3218" s="101"/>
      <c r="T3218" s="101"/>
      <c r="U3218" s="101"/>
      <c r="V3218" s="101"/>
      <c r="W3218" s="101"/>
      <c r="X3218" s="101"/>
      <c r="Y3218" s="101"/>
      <c r="Z3218" s="101"/>
      <c r="AA3218" s="101"/>
    </row>
    <row r="3219" customFormat="false" ht="15.75" hidden="false" customHeight="true" outlineLevel="0" collapsed="false">
      <c r="A3219" s="101"/>
      <c r="B3219" s="101" t="n">
        <v>47</v>
      </c>
      <c r="C3219" s="101" t="n">
        <v>155</v>
      </c>
      <c r="D3219" s="101" t="n">
        <v>108</v>
      </c>
      <c r="E3219" s="101" t="n">
        <v>263</v>
      </c>
      <c r="F3219" s="101" t="s">
        <v>329</v>
      </c>
      <c r="G3219" s="101" t="str">
        <f aca="false">E3219&amp;""&amp;F3219</f>
        <v>263Hs</v>
      </c>
      <c r="H3219" s="101" t="n">
        <v>119718.01</v>
      </c>
      <c r="I3219" s="101"/>
      <c r="J3219" s="101" t="n">
        <v>2114.01</v>
      </c>
      <c r="K3219" s="101"/>
      <c r="L3219" s="101" t="n">
        <v>2866.01</v>
      </c>
      <c r="M3219" s="101"/>
      <c r="N3219" s="101"/>
      <c r="O3219" s="101" t="n">
        <v>10733.5</v>
      </c>
      <c r="P3219" s="101" t="n">
        <v>4062.01</v>
      </c>
      <c r="Q3219" s="101"/>
      <c r="R3219" s="101"/>
      <c r="S3219" s="101"/>
      <c r="T3219" s="101"/>
      <c r="U3219" s="101"/>
      <c r="V3219" s="101"/>
      <c r="W3219" s="101"/>
      <c r="X3219" s="101"/>
      <c r="Y3219" s="101"/>
      <c r="Z3219" s="101"/>
      <c r="AA3219" s="101"/>
    </row>
    <row r="3220" customFormat="false" ht="15.75" hidden="false" customHeight="true" outlineLevel="0" collapsed="false">
      <c r="A3220" s="101"/>
      <c r="B3220" s="101" t="n">
        <v>60</v>
      </c>
      <c r="C3220" s="101" t="n">
        <v>162</v>
      </c>
      <c r="D3220" s="101" t="n">
        <v>102</v>
      </c>
      <c r="E3220" s="101" t="n">
        <v>264</v>
      </c>
      <c r="F3220" s="101" t="s">
        <v>323</v>
      </c>
      <c r="G3220" s="101" t="str">
        <f aca="false">E3220&amp;""&amp;F3220</f>
        <v>264No</v>
      </c>
      <c r="H3220" s="101" t="n">
        <v>105011.01</v>
      </c>
      <c r="I3220" s="101" t="n">
        <v>6191.01</v>
      </c>
      <c r="J3220" s="101"/>
      <c r="K3220" s="101" t="n">
        <v>11234.01</v>
      </c>
      <c r="L3220" s="101"/>
      <c r="M3220" s="101" t="n">
        <v>-1367.01</v>
      </c>
      <c r="N3220" s="101" t="n">
        <v>-1067.01</v>
      </c>
      <c r="O3220" s="101" t="n">
        <v>6820.01</v>
      </c>
      <c r="P3220" s="101"/>
      <c r="Q3220" s="101" t="n">
        <v>-6791.01</v>
      </c>
      <c r="R3220" s="101"/>
      <c r="S3220" s="101"/>
      <c r="T3220" s="101"/>
      <c r="U3220" s="101"/>
      <c r="V3220" s="101"/>
      <c r="W3220" s="101"/>
      <c r="X3220" s="101"/>
      <c r="Y3220" s="101"/>
      <c r="Z3220" s="101"/>
      <c r="AA3220" s="101"/>
    </row>
    <row r="3221" customFormat="false" ht="15.75" hidden="false" customHeight="true" outlineLevel="0" collapsed="false">
      <c r="A3221" s="101"/>
      <c r="B3221" s="101" t="n">
        <v>58</v>
      </c>
      <c r="C3221" s="101" t="n">
        <v>161</v>
      </c>
      <c r="D3221" s="101" t="n">
        <v>103</v>
      </c>
      <c r="E3221" s="101" t="n">
        <v>264</v>
      </c>
      <c r="F3221" s="101" t="s">
        <v>324</v>
      </c>
      <c r="G3221" s="101" t="str">
        <f aca="false">E3221&amp;""&amp;F3221</f>
        <v>264Lr</v>
      </c>
      <c r="H3221" s="101" t="n">
        <v>106377.01</v>
      </c>
      <c r="I3221" s="101" t="n">
        <v>5425.01</v>
      </c>
      <c r="J3221" s="101" t="n">
        <v>4042.01</v>
      </c>
      <c r="K3221" s="101" t="n">
        <v>11869.01</v>
      </c>
      <c r="L3221" s="101" t="n">
        <v>9828.01</v>
      </c>
      <c r="M3221" s="101" t="n">
        <v>300.01</v>
      </c>
      <c r="N3221" s="101" t="n">
        <v>-2985.01</v>
      </c>
      <c r="O3221" s="101" t="n">
        <v>7400.01</v>
      </c>
      <c r="P3221" s="101"/>
      <c r="Q3221" s="101" t="n">
        <v>-6482.01</v>
      </c>
      <c r="R3221" s="101"/>
      <c r="S3221" s="101"/>
      <c r="T3221" s="101"/>
      <c r="U3221" s="101"/>
      <c r="V3221" s="101"/>
      <c r="W3221" s="101"/>
      <c r="X3221" s="101"/>
      <c r="Y3221" s="101"/>
      <c r="Z3221" s="101"/>
      <c r="AA3221" s="101"/>
    </row>
    <row r="3222" customFormat="false" ht="15.75" hidden="false" customHeight="true" outlineLevel="0" collapsed="false">
      <c r="A3222" s="101"/>
      <c r="B3222" s="101" t="n">
        <v>56</v>
      </c>
      <c r="C3222" s="101" t="n">
        <v>160</v>
      </c>
      <c r="D3222" s="101" t="n">
        <v>104</v>
      </c>
      <c r="E3222" s="101" t="n">
        <v>264</v>
      </c>
      <c r="F3222" s="101" t="s">
        <v>325</v>
      </c>
      <c r="G3222" s="101" t="str">
        <f aca="false">E3222&amp;""&amp;F3222</f>
        <v>264Rf</v>
      </c>
      <c r="H3222" s="101" t="n">
        <v>106077.01</v>
      </c>
      <c r="I3222" s="101" t="n">
        <v>6782.01</v>
      </c>
      <c r="J3222" s="101" t="n">
        <v>4942.01</v>
      </c>
      <c r="K3222" s="101" t="n">
        <v>12460.01</v>
      </c>
      <c r="L3222" s="101" t="n">
        <v>8603.01</v>
      </c>
      <c r="M3222" s="101" t="n">
        <v>-3285.01</v>
      </c>
      <c r="N3222" s="101" t="n">
        <v>-4707.01</v>
      </c>
      <c r="O3222" s="101" t="n">
        <v>8040.01</v>
      </c>
      <c r="P3222" s="101" t="n">
        <v>-4342.01</v>
      </c>
      <c r="Q3222" s="101" t="n">
        <v>-9106.01</v>
      </c>
      <c r="R3222" s="101"/>
      <c r="S3222" s="101"/>
      <c r="T3222" s="101"/>
      <c r="U3222" s="101"/>
      <c r="V3222" s="101"/>
      <c r="W3222" s="101"/>
      <c r="X3222" s="101"/>
      <c r="Y3222" s="101"/>
      <c r="Z3222" s="101"/>
      <c r="AA3222" s="101"/>
    </row>
    <row r="3223" customFormat="false" ht="15.75" hidden="false" customHeight="true" outlineLevel="0" collapsed="false">
      <c r="A3223" s="101"/>
      <c r="B3223" s="101" t="n">
        <v>54</v>
      </c>
      <c r="C3223" s="101" t="n">
        <v>159</v>
      </c>
      <c r="D3223" s="101" t="n">
        <v>105</v>
      </c>
      <c r="E3223" s="101" t="n">
        <v>264</v>
      </c>
      <c r="F3223" s="101" t="s">
        <v>326</v>
      </c>
      <c r="G3223" s="101" t="str">
        <f aca="false">E3223&amp;""&amp;F3223</f>
        <v>264Db</v>
      </c>
      <c r="H3223" s="101" t="n">
        <v>109362.01</v>
      </c>
      <c r="I3223" s="101" t="n">
        <v>5821.01</v>
      </c>
      <c r="J3223" s="101" t="n">
        <v>2715.01</v>
      </c>
      <c r="K3223" s="101" t="n">
        <v>13038.01</v>
      </c>
      <c r="L3223" s="101" t="n">
        <v>7319.01</v>
      </c>
      <c r="M3223" s="101" t="n">
        <v>-1422.01</v>
      </c>
      <c r="N3223" s="101" t="n">
        <v>-6695.01</v>
      </c>
      <c r="O3223" s="101" t="n">
        <v>8660.01</v>
      </c>
      <c r="P3223" s="101" t="n">
        <v>-1657.01</v>
      </c>
      <c r="Q3223" s="101" t="n">
        <v>-8899.01</v>
      </c>
      <c r="R3223" s="101"/>
      <c r="S3223" s="101"/>
      <c r="T3223" s="101"/>
      <c r="U3223" s="101"/>
      <c r="V3223" s="101"/>
      <c r="W3223" s="101"/>
      <c r="X3223" s="101"/>
      <c r="Y3223" s="101"/>
      <c r="Z3223" s="101"/>
      <c r="AA3223" s="101"/>
    </row>
    <row r="3224" customFormat="false" ht="15.75" hidden="false" customHeight="true" outlineLevel="0" collapsed="false">
      <c r="A3224" s="101"/>
      <c r="B3224" s="101" t="n">
        <v>52</v>
      </c>
      <c r="C3224" s="101" t="n">
        <v>158</v>
      </c>
      <c r="D3224" s="101" t="n">
        <v>106</v>
      </c>
      <c r="E3224" s="101" t="n">
        <v>264</v>
      </c>
      <c r="F3224" s="101" t="s">
        <v>327</v>
      </c>
      <c r="G3224" s="101" t="str">
        <f aca="false">E3224&amp;""&amp;F3224</f>
        <v>264Sg</v>
      </c>
      <c r="H3224" s="101" t="n">
        <v>110784.01</v>
      </c>
      <c r="I3224" s="101" t="n">
        <v>7478.01</v>
      </c>
      <c r="J3224" s="101" t="n">
        <v>3617.01</v>
      </c>
      <c r="K3224" s="101" t="n">
        <v>13726.01</v>
      </c>
      <c r="L3224" s="101" t="n">
        <v>6188.01</v>
      </c>
      <c r="M3224" s="101" t="n">
        <v>-5274.01</v>
      </c>
      <c r="N3224" s="101" t="n">
        <v>-8780.01</v>
      </c>
      <c r="O3224" s="101" t="n">
        <v>9210.01</v>
      </c>
      <c r="P3224" s="101" t="n">
        <v>-1293.01</v>
      </c>
      <c r="Q3224" s="101" t="n">
        <v>-11783.01</v>
      </c>
      <c r="R3224" s="101"/>
      <c r="S3224" s="101"/>
      <c r="T3224" s="101"/>
      <c r="U3224" s="101"/>
      <c r="V3224" s="101"/>
      <c r="W3224" s="101"/>
      <c r="X3224" s="101"/>
      <c r="Y3224" s="101"/>
      <c r="Z3224" s="101"/>
      <c r="AA3224" s="101"/>
    </row>
    <row r="3225" customFormat="false" ht="15.75" hidden="false" customHeight="true" outlineLevel="0" collapsed="false">
      <c r="A3225" s="101"/>
      <c r="B3225" s="101" t="n">
        <v>50</v>
      </c>
      <c r="C3225" s="101" t="n">
        <v>157</v>
      </c>
      <c r="D3225" s="101" t="n">
        <v>107</v>
      </c>
      <c r="E3225" s="101" t="n">
        <v>264</v>
      </c>
      <c r="F3225" s="101" t="s">
        <v>328</v>
      </c>
      <c r="G3225" s="101" t="str">
        <f aca="false">E3225&amp;""&amp;F3225</f>
        <v>264Bh</v>
      </c>
      <c r="H3225" s="101" t="n">
        <v>116058.01</v>
      </c>
      <c r="I3225" s="101" t="n">
        <v>6510.01</v>
      </c>
      <c r="J3225" s="101" t="n">
        <v>1422.01</v>
      </c>
      <c r="K3225" s="101" t="n">
        <v>14628.01</v>
      </c>
      <c r="L3225" s="101" t="n">
        <v>4778.01</v>
      </c>
      <c r="M3225" s="101" t="n">
        <v>-3506.01</v>
      </c>
      <c r="N3225" s="101"/>
      <c r="O3225" s="101" t="n">
        <v>9960.01</v>
      </c>
      <c r="P3225" s="101" t="n">
        <v>1656.01</v>
      </c>
      <c r="Q3225" s="101" t="n">
        <v>-11731.01</v>
      </c>
      <c r="R3225" s="101"/>
      <c r="S3225" s="101"/>
      <c r="T3225" s="101"/>
      <c r="U3225" s="101"/>
      <c r="V3225" s="101"/>
      <c r="W3225" s="101"/>
      <c r="X3225" s="101"/>
      <c r="Y3225" s="101"/>
      <c r="Z3225" s="101"/>
      <c r="AA3225" s="101"/>
    </row>
    <row r="3226" customFormat="false" ht="15.75" hidden="false" customHeight="true" outlineLevel="0" collapsed="false">
      <c r="A3226" s="101"/>
      <c r="B3226" s="101" t="n">
        <v>48</v>
      </c>
      <c r="C3226" s="101" t="n">
        <v>156</v>
      </c>
      <c r="D3226" s="101" t="n">
        <v>108</v>
      </c>
      <c r="E3226" s="101" t="n">
        <v>264</v>
      </c>
      <c r="F3226" s="101" t="s">
        <v>329</v>
      </c>
      <c r="G3226" s="101" t="str">
        <f aca="false">E3226&amp;""&amp;F3226</f>
        <v>264Hs</v>
      </c>
      <c r="H3226" s="101" t="n">
        <v>119563.699</v>
      </c>
      <c r="I3226" s="101" t="n">
        <v>8225.01</v>
      </c>
      <c r="J3226" s="101" t="n">
        <v>2221.01</v>
      </c>
      <c r="K3226" s="101"/>
      <c r="L3226" s="101" t="n">
        <v>3381.16</v>
      </c>
      <c r="M3226" s="101"/>
      <c r="N3226" s="101"/>
      <c r="O3226" s="101" t="n">
        <v>10590.68</v>
      </c>
      <c r="P3226" s="101" t="n">
        <v>2084.01</v>
      </c>
      <c r="Q3226" s="101"/>
      <c r="R3226" s="101"/>
      <c r="S3226" s="101"/>
      <c r="T3226" s="101"/>
      <c r="U3226" s="101"/>
      <c r="V3226" s="101"/>
      <c r="W3226" s="101"/>
      <c r="X3226" s="101"/>
      <c r="Y3226" s="101"/>
      <c r="Z3226" s="101"/>
      <c r="AA3226" s="101"/>
    </row>
    <row r="3227" customFormat="false" ht="15.75" hidden="false" customHeight="true" outlineLevel="0" collapsed="false">
      <c r="A3227" s="101"/>
      <c r="B3227" s="101" t="n">
        <v>59</v>
      </c>
      <c r="C3227" s="101" t="n">
        <v>162</v>
      </c>
      <c r="D3227" s="101" t="n">
        <v>103</v>
      </c>
      <c r="E3227" s="101" t="n">
        <v>265</v>
      </c>
      <c r="F3227" s="101" t="s">
        <v>324</v>
      </c>
      <c r="G3227" s="101" t="str">
        <f aca="false">E3227&amp;""&amp;F3227</f>
        <v>265Lr</v>
      </c>
      <c r="H3227" s="101" t="n">
        <v>108233.01</v>
      </c>
      <c r="I3227" s="101" t="n">
        <v>6215.01</v>
      </c>
      <c r="J3227" s="101" t="n">
        <v>4066.01</v>
      </c>
      <c r="K3227" s="101" t="n">
        <v>11640.01</v>
      </c>
      <c r="L3227" s="101"/>
      <c r="M3227" s="101" t="n">
        <v>-457.01</v>
      </c>
      <c r="N3227" s="101" t="n">
        <v>-2254.01</v>
      </c>
      <c r="O3227" s="101" t="n">
        <v>7230.01</v>
      </c>
      <c r="P3227" s="101"/>
      <c r="Q3227" s="101" t="n">
        <v>-5915.01</v>
      </c>
      <c r="R3227" s="101"/>
      <c r="S3227" s="101"/>
      <c r="T3227" s="101"/>
      <c r="U3227" s="101"/>
      <c r="V3227" s="101"/>
      <c r="W3227" s="101"/>
      <c r="X3227" s="101"/>
      <c r="Y3227" s="101"/>
      <c r="Z3227" s="101"/>
      <c r="AA3227" s="101"/>
    </row>
    <row r="3228" customFormat="false" ht="15.75" hidden="false" customHeight="true" outlineLevel="0" collapsed="false">
      <c r="A3228" s="101"/>
      <c r="B3228" s="101" t="n">
        <v>57</v>
      </c>
      <c r="C3228" s="101" t="n">
        <v>161</v>
      </c>
      <c r="D3228" s="101" t="n">
        <v>104</v>
      </c>
      <c r="E3228" s="101" t="n">
        <v>265</v>
      </c>
      <c r="F3228" s="101" t="s">
        <v>325</v>
      </c>
      <c r="G3228" s="101" t="str">
        <f aca="false">E3228&amp;""&amp;F3228</f>
        <v>265Rf</v>
      </c>
      <c r="H3228" s="101" t="n">
        <v>108691.01</v>
      </c>
      <c r="I3228" s="101" t="n">
        <v>5458.01</v>
      </c>
      <c r="J3228" s="101" t="n">
        <v>4976.01</v>
      </c>
      <c r="K3228" s="101" t="n">
        <v>12240.01</v>
      </c>
      <c r="L3228" s="101" t="n">
        <v>9018.01</v>
      </c>
      <c r="M3228" s="101" t="n">
        <v>-1796.01</v>
      </c>
      <c r="N3228" s="101" t="n">
        <v>-4107.01</v>
      </c>
      <c r="O3228" s="101" t="n">
        <v>7810.01</v>
      </c>
      <c r="P3228" s="101" t="n">
        <v>-3609.01</v>
      </c>
      <c r="Q3228" s="101" t="n">
        <v>-8743.01</v>
      </c>
      <c r="R3228" s="101"/>
      <c r="S3228" s="101"/>
      <c r="T3228" s="101"/>
      <c r="U3228" s="101"/>
      <c r="V3228" s="101"/>
      <c r="W3228" s="101"/>
      <c r="X3228" s="101"/>
      <c r="Y3228" s="101"/>
      <c r="Z3228" s="101"/>
      <c r="AA3228" s="101"/>
    </row>
    <row r="3229" customFormat="false" ht="15.75" hidden="false" customHeight="true" outlineLevel="0" collapsed="false">
      <c r="A3229" s="101"/>
      <c r="B3229" s="101" t="n">
        <v>55</v>
      </c>
      <c r="C3229" s="101" t="n">
        <v>160</v>
      </c>
      <c r="D3229" s="101" t="n">
        <v>105</v>
      </c>
      <c r="E3229" s="101" t="n">
        <v>265</v>
      </c>
      <c r="F3229" s="101" t="s">
        <v>326</v>
      </c>
      <c r="G3229" s="101" t="str">
        <f aca="false">E3229&amp;""&amp;F3229</f>
        <v>265Db</v>
      </c>
      <c r="H3229" s="101" t="n">
        <v>110487.01</v>
      </c>
      <c r="I3229" s="101" t="n">
        <v>6947.01</v>
      </c>
      <c r="J3229" s="101" t="n">
        <v>2879.01</v>
      </c>
      <c r="K3229" s="101" t="n">
        <v>12768.01</v>
      </c>
      <c r="L3229" s="101" t="n">
        <v>7821.01</v>
      </c>
      <c r="M3229" s="101" t="n">
        <v>-2310.01</v>
      </c>
      <c r="N3229" s="101" t="n">
        <v>-5870.01</v>
      </c>
      <c r="O3229" s="101" t="n">
        <v>8500.01</v>
      </c>
      <c r="P3229" s="101" t="n">
        <v>-3179.01</v>
      </c>
      <c r="Q3229" s="101" t="n">
        <v>-8368.01</v>
      </c>
      <c r="R3229" s="101"/>
      <c r="S3229" s="101"/>
      <c r="T3229" s="101"/>
      <c r="U3229" s="101"/>
      <c r="V3229" s="101"/>
      <c r="W3229" s="101"/>
      <c r="X3229" s="101"/>
      <c r="Y3229" s="101"/>
      <c r="Z3229" s="101"/>
      <c r="AA3229" s="101"/>
    </row>
    <row r="3230" customFormat="false" ht="15.75" hidden="false" customHeight="true" outlineLevel="0" collapsed="false">
      <c r="A3230" s="101"/>
      <c r="B3230" s="101" t="n">
        <v>53</v>
      </c>
      <c r="C3230" s="101" t="n">
        <v>159</v>
      </c>
      <c r="D3230" s="101" t="n">
        <v>106</v>
      </c>
      <c r="E3230" s="101" t="n">
        <v>265</v>
      </c>
      <c r="F3230" s="101" t="s">
        <v>327</v>
      </c>
      <c r="G3230" s="101" t="str">
        <f aca="false">E3230&amp;""&amp;F3230</f>
        <v>265Sg</v>
      </c>
      <c r="H3230" s="101" t="n">
        <v>112797.01</v>
      </c>
      <c r="I3230" s="101" t="n">
        <v>6058.01</v>
      </c>
      <c r="J3230" s="101" t="n">
        <v>3854.01</v>
      </c>
      <c r="K3230" s="101" t="n">
        <v>13535.01</v>
      </c>
      <c r="L3230" s="101" t="n">
        <v>6569.01</v>
      </c>
      <c r="M3230" s="101" t="n">
        <v>-3559.01</v>
      </c>
      <c r="N3230" s="101" t="n">
        <v>-8104.01</v>
      </c>
      <c r="O3230" s="101" t="n">
        <v>9051.01</v>
      </c>
      <c r="P3230" s="101" t="n">
        <v>-569.01</v>
      </c>
      <c r="Q3230" s="101" t="n">
        <v>-11331.01</v>
      </c>
      <c r="R3230" s="101"/>
      <c r="S3230" s="101"/>
      <c r="T3230" s="101"/>
      <c r="U3230" s="101"/>
      <c r="V3230" s="101"/>
      <c r="W3230" s="101"/>
      <c r="X3230" s="101"/>
      <c r="Y3230" s="101"/>
      <c r="Z3230" s="101"/>
      <c r="AA3230" s="101"/>
    </row>
    <row r="3231" customFormat="false" ht="15.75" hidden="false" customHeight="true" outlineLevel="0" collapsed="false">
      <c r="A3231" s="101"/>
      <c r="B3231" s="101" t="n">
        <v>51</v>
      </c>
      <c r="C3231" s="101" t="n">
        <v>158</v>
      </c>
      <c r="D3231" s="101" t="n">
        <v>107</v>
      </c>
      <c r="E3231" s="101" t="n">
        <v>265</v>
      </c>
      <c r="F3231" s="101" t="s">
        <v>328</v>
      </c>
      <c r="G3231" s="101" t="str">
        <f aca="false">E3231&amp;""&amp;F3231</f>
        <v>265Bh</v>
      </c>
      <c r="H3231" s="101" t="n">
        <v>116357.01</v>
      </c>
      <c r="I3231" s="101" t="n">
        <v>7772.01</v>
      </c>
      <c r="J3231" s="101" t="n">
        <v>1716.01</v>
      </c>
      <c r="K3231" s="101" t="n">
        <v>14282.01</v>
      </c>
      <c r="L3231" s="101" t="n">
        <v>5333.01</v>
      </c>
      <c r="M3231" s="101" t="n">
        <v>-4545.01</v>
      </c>
      <c r="N3231" s="101" t="n">
        <v>-10323.01</v>
      </c>
      <c r="O3231" s="101" t="n">
        <v>9682.01</v>
      </c>
      <c r="P3231" s="101" t="n">
        <v>-295.01</v>
      </c>
      <c r="Q3231" s="101" t="n">
        <v>-11278.01</v>
      </c>
      <c r="R3231" s="101"/>
      <c r="S3231" s="101"/>
      <c r="T3231" s="101"/>
      <c r="U3231" s="101"/>
      <c r="V3231" s="101"/>
      <c r="W3231" s="101"/>
      <c r="X3231" s="101"/>
      <c r="Y3231" s="101"/>
      <c r="Z3231" s="101"/>
      <c r="AA3231" s="101"/>
    </row>
    <row r="3232" customFormat="false" ht="15.75" hidden="false" customHeight="true" outlineLevel="0" collapsed="false">
      <c r="A3232" s="101"/>
      <c r="B3232" s="101" t="n">
        <v>49</v>
      </c>
      <c r="C3232" s="101" t="n">
        <v>157</v>
      </c>
      <c r="D3232" s="101" t="n">
        <v>108</v>
      </c>
      <c r="E3232" s="101" t="n">
        <v>265</v>
      </c>
      <c r="F3232" s="101" t="s">
        <v>329</v>
      </c>
      <c r="G3232" s="101" t="str">
        <f aca="false">E3232&amp;""&amp;F3232</f>
        <v>265Hs</v>
      </c>
      <c r="H3232" s="101" t="n">
        <v>120901.389</v>
      </c>
      <c r="I3232" s="101" t="n">
        <v>6733.63</v>
      </c>
      <c r="J3232" s="101" t="n">
        <v>2445.01</v>
      </c>
      <c r="K3232" s="101" t="n">
        <v>14959.01</v>
      </c>
      <c r="L3232" s="101" t="n">
        <v>3867.01</v>
      </c>
      <c r="M3232" s="101" t="n">
        <v>-5778.01</v>
      </c>
      <c r="N3232" s="101"/>
      <c r="O3232" s="101" t="n">
        <v>10470.25</v>
      </c>
      <c r="P3232" s="101" t="n">
        <v>2829.01</v>
      </c>
      <c r="Q3232" s="101"/>
      <c r="R3232" s="101"/>
      <c r="S3232" s="101"/>
      <c r="T3232" s="101"/>
      <c r="U3232" s="101"/>
      <c r="V3232" s="101"/>
      <c r="W3232" s="101"/>
      <c r="X3232" s="101"/>
      <c r="Y3232" s="101"/>
      <c r="Z3232" s="101"/>
      <c r="AA3232" s="101"/>
    </row>
    <row r="3233" customFormat="false" ht="15.75" hidden="false" customHeight="true" outlineLevel="0" collapsed="false">
      <c r="A3233" s="101"/>
      <c r="B3233" s="101" t="n">
        <v>47</v>
      </c>
      <c r="C3233" s="101" t="n">
        <v>156</v>
      </c>
      <c r="D3233" s="101" t="n">
        <v>109</v>
      </c>
      <c r="E3233" s="101" t="n">
        <v>265</v>
      </c>
      <c r="F3233" s="101" t="s">
        <v>330</v>
      </c>
      <c r="G3233" s="101" t="str">
        <f aca="false">E3233&amp;""&amp;F3233</f>
        <v>265Mt</v>
      </c>
      <c r="H3233" s="101" t="n">
        <v>126680.01</v>
      </c>
      <c r="I3233" s="101"/>
      <c r="J3233" s="101" t="n">
        <v>173.01</v>
      </c>
      <c r="K3233" s="101"/>
      <c r="L3233" s="101" t="n">
        <v>2394.01</v>
      </c>
      <c r="M3233" s="101"/>
      <c r="N3233" s="101"/>
      <c r="O3233" s="101" t="n">
        <v>11120.01</v>
      </c>
      <c r="P3233" s="101" t="n">
        <v>3333.01</v>
      </c>
      <c r="Q3233" s="101"/>
      <c r="R3233" s="101"/>
      <c r="S3233" s="101"/>
      <c r="T3233" s="101"/>
      <c r="U3233" s="101"/>
      <c r="V3233" s="101"/>
      <c r="W3233" s="101"/>
      <c r="X3233" s="101"/>
      <c r="Y3233" s="101"/>
      <c r="Z3233" s="101"/>
      <c r="AA3233" s="101"/>
    </row>
    <row r="3234" customFormat="false" ht="15.75" hidden="false" customHeight="true" outlineLevel="0" collapsed="false">
      <c r="A3234" s="101"/>
      <c r="B3234" s="101" t="n">
        <v>60</v>
      </c>
      <c r="C3234" s="101" t="n">
        <v>163</v>
      </c>
      <c r="D3234" s="101" t="n">
        <v>103</v>
      </c>
      <c r="E3234" s="101" t="n">
        <v>266</v>
      </c>
      <c r="F3234" s="101" t="s">
        <v>324</v>
      </c>
      <c r="G3234" s="101" t="str">
        <f aca="false">E3234&amp;""&amp;F3234</f>
        <v>266Lr</v>
      </c>
      <c r="H3234" s="101" t="n">
        <v>111622.01</v>
      </c>
      <c r="I3234" s="101" t="n">
        <v>4683.01</v>
      </c>
      <c r="J3234" s="101"/>
      <c r="K3234" s="101" t="n">
        <v>10898.01</v>
      </c>
      <c r="L3234" s="101"/>
      <c r="M3234" s="101" t="n">
        <v>1545.01</v>
      </c>
      <c r="N3234" s="101" t="n">
        <v>-1116.01</v>
      </c>
      <c r="O3234" s="101" t="n">
        <v>7570.01</v>
      </c>
      <c r="P3234" s="101"/>
      <c r="Q3234" s="101" t="n">
        <v>-5140.01</v>
      </c>
      <c r="R3234" s="101"/>
      <c r="S3234" s="101"/>
      <c r="T3234" s="101"/>
      <c r="U3234" s="101"/>
      <c r="V3234" s="101"/>
      <c r="W3234" s="101"/>
      <c r="X3234" s="101"/>
      <c r="Y3234" s="101"/>
      <c r="Z3234" s="101"/>
      <c r="AA3234" s="101"/>
    </row>
    <row r="3235" customFormat="false" ht="15.75" hidden="false" customHeight="true" outlineLevel="0" collapsed="false">
      <c r="A3235" s="101"/>
      <c r="B3235" s="101" t="n">
        <v>58</v>
      </c>
      <c r="C3235" s="101" t="n">
        <v>162</v>
      </c>
      <c r="D3235" s="101" t="n">
        <v>104</v>
      </c>
      <c r="E3235" s="101" t="n">
        <v>266</v>
      </c>
      <c r="F3235" s="101" t="s">
        <v>325</v>
      </c>
      <c r="G3235" s="101" t="str">
        <f aca="false">E3235&amp;""&amp;F3235</f>
        <v>266Rf</v>
      </c>
      <c r="H3235" s="101" t="n">
        <v>110077.01</v>
      </c>
      <c r="I3235" s="101" t="n">
        <v>6685.01</v>
      </c>
      <c r="J3235" s="101" t="n">
        <v>5446.01</v>
      </c>
      <c r="K3235" s="101" t="n">
        <v>12143.01</v>
      </c>
      <c r="L3235" s="101" t="n">
        <v>9512.01</v>
      </c>
      <c r="M3235" s="101" t="n">
        <v>-2661.01</v>
      </c>
      <c r="N3235" s="101" t="n">
        <v>-3542.01</v>
      </c>
      <c r="O3235" s="101" t="n">
        <v>7550.01</v>
      </c>
      <c r="P3235" s="101"/>
      <c r="Q3235" s="101" t="n">
        <v>-8482.01</v>
      </c>
      <c r="R3235" s="101"/>
      <c r="S3235" s="101"/>
      <c r="T3235" s="101"/>
      <c r="U3235" s="101"/>
      <c r="V3235" s="101"/>
      <c r="W3235" s="101"/>
      <c r="X3235" s="101"/>
      <c r="Y3235" s="101"/>
      <c r="Z3235" s="101"/>
      <c r="AA3235" s="101"/>
    </row>
    <row r="3236" customFormat="false" ht="15.75" hidden="false" customHeight="true" outlineLevel="0" collapsed="false">
      <c r="A3236" s="101"/>
      <c r="B3236" s="101" t="n">
        <v>56</v>
      </c>
      <c r="C3236" s="101" t="n">
        <v>161</v>
      </c>
      <c r="D3236" s="101" t="n">
        <v>105</v>
      </c>
      <c r="E3236" s="101" t="n">
        <v>266</v>
      </c>
      <c r="F3236" s="101" t="s">
        <v>326</v>
      </c>
      <c r="G3236" s="101" t="str">
        <f aca="false">E3236&amp;""&amp;F3236</f>
        <v>266Db</v>
      </c>
      <c r="H3236" s="101" t="n">
        <v>112738.01</v>
      </c>
      <c r="I3236" s="101" t="n">
        <v>5820.01</v>
      </c>
      <c r="J3236" s="101" t="n">
        <v>3241.01</v>
      </c>
      <c r="K3236" s="101" t="n">
        <v>12767.01</v>
      </c>
      <c r="L3236" s="101" t="n">
        <v>8217.01</v>
      </c>
      <c r="M3236" s="101" t="n">
        <v>-881.01</v>
      </c>
      <c r="N3236" s="101" t="n">
        <v>-5370.01</v>
      </c>
      <c r="O3236" s="101" t="n">
        <v>8210.01</v>
      </c>
      <c r="P3236" s="101" t="n">
        <v>-2784.01</v>
      </c>
      <c r="Q3236" s="101" t="n">
        <v>-8131.01</v>
      </c>
      <c r="R3236" s="101"/>
      <c r="S3236" s="101"/>
      <c r="T3236" s="101"/>
      <c r="U3236" s="101"/>
      <c r="V3236" s="101"/>
      <c r="W3236" s="101"/>
      <c r="X3236" s="101"/>
      <c r="Y3236" s="101"/>
      <c r="Z3236" s="101"/>
      <c r="AA3236" s="101"/>
    </row>
    <row r="3237" customFormat="false" ht="15.75" hidden="false" customHeight="true" outlineLevel="0" collapsed="false">
      <c r="A3237" s="101"/>
      <c r="B3237" s="101" t="n">
        <v>54</v>
      </c>
      <c r="C3237" s="101" t="n">
        <v>160</v>
      </c>
      <c r="D3237" s="101" t="n">
        <v>106</v>
      </c>
      <c r="E3237" s="101" t="n">
        <v>266</v>
      </c>
      <c r="F3237" s="101" t="s">
        <v>327</v>
      </c>
      <c r="G3237" s="101" t="str">
        <f aca="false">E3237&amp;""&amp;F3237</f>
        <v>266Sg</v>
      </c>
      <c r="H3237" s="101" t="n">
        <v>113619.01</v>
      </c>
      <c r="I3237" s="101" t="n">
        <v>7250.01</v>
      </c>
      <c r="J3237" s="101" t="n">
        <v>4157.01</v>
      </c>
      <c r="K3237" s="101" t="n">
        <v>13307.01</v>
      </c>
      <c r="L3237" s="101" t="n">
        <v>7036.01</v>
      </c>
      <c r="M3237" s="101" t="n">
        <v>-4489.01</v>
      </c>
      <c r="N3237" s="101" t="n">
        <v>-7518.01</v>
      </c>
      <c r="O3237" s="101" t="n">
        <v>8800.01</v>
      </c>
      <c r="P3237" s="101" t="n">
        <v>-2360.01</v>
      </c>
      <c r="Q3237" s="101" t="n">
        <v>-10809.01</v>
      </c>
      <c r="R3237" s="101"/>
      <c r="S3237" s="101"/>
      <c r="T3237" s="101"/>
      <c r="U3237" s="101"/>
      <c r="V3237" s="101"/>
      <c r="W3237" s="101"/>
      <c r="X3237" s="101"/>
      <c r="Y3237" s="101"/>
      <c r="Z3237" s="101"/>
      <c r="AA3237" s="101"/>
    </row>
    <row r="3238" customFormat="false" ht="15.75" hidden="false" customHeight="true" outlineLevel="0" collapsed="false">
      <c r="A3238" s="101"/>
      <c r="B3238" s="101" t="n">
        <v>52</v>
      </c>
      <c r="C3238" s="101" t="n">
        <v>159</v>
      </c>
      <c r="D3238" s="101" t="n">
        <v>107</v>
      </c>
      <c r="E3238" s="101" t="n">
        <v>266</v>
      </c>
      <c r="F3238" s="101" t="s">
        <v>328</v>
      </c>
      <c r="G3238" s="101" t="str">
        <f aca="false">E3238&amp;""&amp;F3238</f>
        <v>266Bh</v>
      </c>
      <c r="H3238" s="101" t="n">
        <v>118108.01</v>
      </c>
      <c r="I3238" s="101" t="n">
        <v>6320.01</v>
      </c>
      <c r="J3238" s="101" t="n">
        <v>1978.01</v>
      </c>
      <c r="K3238" s="101" t="n">
        <v>14092.01</v>
      </c>
      <c r="L3238" s="101" t="n">
        <v>5832.01</v>
      </c>
      <c r="M3238" s="101" t="n">
        <v>-3029.01</v>
      </c>
      <c r="N3238" s="101" t="n">
        <v>-9855.01</v>
      </c>
      <c r="O3238" s="101" t="n">
        <v>9426.01</v>
      </c>
      <c r="P3238" s="101" t="n">
        <v>332.01</v>
      </c>
      <c r="Q3238" s="101" t="n">
        <v>-10865.01</v>
      </c>
      <c r="R3238" s="101"/>
      <c r="S3238" s="101"/>
      <c r="T3238" s="101"/>
      <c r="U3238" s="101"/>
      <c r="V3238" s="101"/>
      <c r="W3238" s="101"/>
      <c r="X3238" s="101"/>
      <c r="Y3238" s="101"/>
      <c r="Z3238" s="101"/>
      <c r="AA3238" s="101"/>
    </row>
    <row r="3239" customFormat="false" ht="15.75" hidden="false" customHeight="true" outlineLevel="0" collapsed="false">
      <c r="A3239" s="101"/>
      <c r="B3239" s="101" t="n">
        <v>50</v>
      </c>
      <c r="C3239" s="101" t="n">
        <v>158</v>
      </c>
      <c r="D3239" s="101" t="n">
        <v>108</v>
      </c>
      <c r="E3239" s="101" t="n">
        <v>266</v>
      </c>
      <c r="F3239" s="101" t="s">
        <v>329</v>
      </c>
      <c r="G3239" s="101" t="str">
        <f aca="false">E3239&amp;""&amp;F3239</f>
        <v>266Hs</v>
      </c>
      <c r="H3239" s="101" t="n">
        <v>121137.442</v>
      </c>
      <c r="I3239" s="101" t="n">
        <v>7835.26</v>
      </c>
      <c r="J3239" s="101" t="n">
        <v>2508.01</v>
      </c>
      <c r="K3239" s="101" t="n">
        <v>14568.89</v>
      </c>
      <c r="L3239" s="101" t="n">
        <v>4224.01</v>
      </c>
      <c r="M3239" s="101" t="n">
        <v>-6826.01</v>
      </c>
      <c r="N3239" s="101"/>
      <c r="O3239" s="101" t="n">
        <v>10345.61</v>
      </c>
      <c r="P3239" s="101" t="n">
        <v>1051.01</v>
      </c>
      <c r="Q3239" s="101" t="n">
        <v>-13613.01</v>
      </c>
      <c r="R3239" s="101"/>
      <c r="S3239" s="101"/>
      <c r="T3239" s="101"/>
      <c r="U3239" s="101"/>
      <c r="V3239" s="101"/>
      <c r="W3239" s="101"/>
      <c r="X3239" s="101"/>
      <c r="Y3239" s="101"/>
      <c r="Z3239" s="101"/>
      <c r="AA3239" s="101"/>
    </row>
    <row r="3240" customFormat="false" ht="15.75" hidden="false" customHeight="true" outlineLevel="0" collapsed="false">
      <c r="A3240" s="101"/>
      <c r="B3240" s="101" t="n">
        <v>48</v>
      </c>
      <c r="C3240" s="101" t="n">
        <v>157</v>
      </c>
      <c r="D3240" s="101" t="n">
        <v>109</v>
      </c>
      <c r="E3240" s="101" t="n">
        <v>266</v>
      </c>
      <c r="F3240" s="101" t="s">
        <v>330</v>
      </c>
      <c r="G3240" s="101" t="str">
        <f aca="false">E3240&amp;""&amp;F3240</f>
        <v>266Mt</v>
      </c>
      <c r="H3240" s="101" t="n">
        <v>127963.01</v>
      </c>
      <c r="I3240" s="101" t="n">
        <v>6787.01</v>
      </c>
      <c r="J3240" s="101" t="n">
        <v>227.01</v>
      </c>
      <c r="K3240" s="101"/>
      <c r="L3240" s="101" t="n">
        <v>2672.01</v>
      </c>
      <c r="M3240" s="101"/>
      <c r="N3240" s="101"/>
      <c r="O3240" s="101" t="n">
        <v>10995.57</v>
      </c>
      <c r="P3240" s="101" t="n">
        <v>4318.01</v>
      </c>
      <c r="Q3240" s="101"/>
      <c r="R3240" s="101"/>
      <c r="S3240" s="101"/>
      <c r="T3240" s="101"/>
      <c r="U3240" s="101"/>
      <c r="V3240" s="101"/>
      <c r="W3240" s="101"/>
      <c r="X3240" s="101"/>
      <c r="Y3240" s="101"/>
      <c r="Z3240" s="101"/>
      <c r="AA3240" s="101"/>
    </row>
    <row r="3241" customFormat="false" ht="15.75" hidden="false" customHeight="true" outlineLevel="0" collapsed="false">
      <c r="A3241" s="101"/>
      <c r="B3241" s="101" t="n">
        <v>59</v>
      </c>
      <c r="C3241" s="101" t="n">
        <v>163</v>
      </c>
      <c r="D3241" s="101" t="n">
        <v>104</v>
      </c>
      <c r="E3241" s="101" t="n">
        <v>267</v>
      </c>
      <c r="F3241" s="101" t="s">
        <v>325</v>
      </c>
      <c r="G3241" s="101" t="str">
        <f aca="false">E3241&amp;""&amp;F3241</f>
        <v>267Rf</v>
      </c>
      <c r="H3241" s="101" t="n">
        <v>113445.01</v>
      </c>
      <c r="I3241" s="101" t="n">
        <v>4703.01</v>
      </c>
      <c r="J3241" s="101" t="n">
        <v>5466.01</v>
      </c>
      <c r="K3241" s="101" t="n">
        <v>11388.01</v>
      </c>
      <c r="L3241" s="101"/>
      <c r="M3241" s="101" t="n">
        <v>-630.01</v>
      </c>
      <c r="N3241" s="101" t="n">
        <v>-2393.01</v>
      </c>
      <c r="O3241" s="101" t="n">
        <v>7890.01</v>
      </c>
      <c r="P3241" s="101"/>
      <c r="Q3241" s="101" t="n">
        <v>-7364.01</v>
      </c>
      <c r="R3241" s="101"/>
      <c r="S3241" s="101"/>
      <c r="T3241" s="101"/>
      <c r="U3241" s="101"/>
      <c r="V3241" s="101"/>
      <c r="W3241" s="101"/>
      <c r="X3241" s="101"/>
      <c r="Y3241" s="101"/>
      <c r="Z3241" s="101"/>
      <c r="AA3241" s="101"/>
    </row>
    <row r="3242" customFormat="false" ht="15.75" hidden="false" customHeight="true" outlineLevel="0" collapsed="false">
      <c r="A3242" s="101"/>
      <c r="B3242" s="101" t="n">
        <v>57</v>
      </c>
      <c r="C3242" s="101" t="n">
        <v>162</v>
      </c>
      <c r="D3242" s="101" t="n">
        <v>105</v>
      </c>
      <c r="E3242" s="101" t="n">
        <v>267</v>
      </c>
      <c r="F3242" s="101" t="s">
        <v>326</v>
      </c>
      <c r="G3242" s="101" t="str">
        <f aca="false">E3242&amp;""&amp;F3242</f>
        <v>267Db</v>
      </c>
      <c r="H3242" s="101" t="n">
        <v>114075.01</v>
      </c>
      <c r="I3242" s="101" t="n">
        <v>6734.01</v>
      </c>
      <c r="J3242" s="101" t="n">
        <v>3290.01</v>
      </c>
      <c r="K3242" s="101" t="n">
        <v>12554.01</v>
      </c>
      <c r="L3242" s="101" t="n">
        <v>8736.01</v>
      </c>
      <c r="M3242" s="101" t="n">
        <v>-1763.01</v>
      </c>
      <c r="N3242" s="101" t="n">
        <v>-4692.01</v>
      </c>
      <c r="O3242" s="101" t="n">
        <v>7920.01</v>
      </c>
      <c r="P3242" s="101" t="n">
        <v>-4836.01</v>
      </c>
      <c r="Q3242" s="101" t="n">
        <v>-7615.01</v>
      </c>
      <c r="R3242" s="101"/>
      <c r="S3242" s="101"/>
      <c r="T3242" s="101"/>
      <c r="U3242" s="101"/>
      <c r="V3242" s="101"/>
      <c r="W3242" s="101"/>
      <c r="X3242" s="101"/>
      <c r="Y3242" s="101"/>
      <c r="Z3242" s="101"/>
      <c r="AA3242" s="101"/>
    </row>
    <row r="3243" customFormat="false" ht="15.75" hidden="false" customHeight="true" outlineLevel="0" collapsed="false">
      <c r="A3243" s="101"/>
      <c r="B3243" s="101" t="n">
        <v>55</v>
      </c>
      <c r="C3243" s="101" t="n">
        <v>161</v>
      </c>
      <c r="D3243" s="101" t="n">
        <v>106</v>
      </c>
      <c r="E3243" s="101" t="n">
        <v>267</v>
      </c>
      <c r="F3243" s="101" t="s">
        <v>327</v>
      </c>
      <c r="G3243" s="101" t="str">
        <f aca="false">E3243&amp;""&amp;F3243</f>
        <v>267Sg</v>
      </c>
      <c r="H3243" s="101" t="n">
        <v>115838.01</v>
      </c>
      <c r="I3243" s="101" t="n">
        <v>5852.01</v>
      </c>
      <c r="J3243" s="101" t="n">
        <v>4189.01</v>
      </c>
      <c r="K3243" s="101" t="n">
        <v>13102.01</v>
      </c>
      <c r="L3243" s="101" t="n">
        <v>7430.01</v>
      </c>
      <c r="M3243" s="101" t="n">
        <v>-2929.01</v>
      </c>
      <c r="N3243" s="101" t="n">
        <v>-6815.01</v>
      </c>
      <c r="O3243" s="101" t="n">
        <v>8625.01</v>
      </c>
      <c r="P3243" s="101" t="n">
        <v>-1528.01</v>
      </c>
      <c r="Q3243" s="101" t="n">
        <v>-10341.01</v>
      </c>
      <c r="R3243" s="101"/>
      <c r="S3243" s="101"/>
      <c r="T3243" s="101"/>
      <c r="U3243" s="101"/>
      <c r="V3243" s="101"/>
      <c r="W3243" s="101"/>
      <c r="X3243" s="101"/>
      <c r="Y3243" s="101"/>
      <c r="Z3243" s="101"/>
      <c r="AA3243" s="101"/>
    </row>
    <row r="3244" customFormat="false" ht="15.75" hidden="false" customHeight="true" outlineLevel="0" collapsed="false">
      <c r="A3244" s="101"/>
      <c r="B3244" s="101" t="n">
        <v>53</v>
      </c>
      <c r="C3244" s="101" t="n">
        <v>160</v>
      </c>
      <c r="D3244" s="101" t="n">
        <v>107</v>
      </c>
      <c r="E3244" s="101" t="n">
        <v>267</v>
      </c>
      <c r="F3244" s="101" t="s">
        <v>328</v>
      </c>
      <c r="G3244" s="101" t="str">
        <f aca="false">E3244&amp;""&amp;F3244</f>
        <v>267Bh</v>
      </c>
      <c r="H3244" s="101" t="n">
        <v>118767.01</v>
      </c>
      <c r="I3244" s="101" t="n">
        <v>7413.01</v>
      </c>
      <c r="J3244" s="101" t="n">
        <v>2141.01</v>
      </c>
      <c r="K3244" s="101" t="n">
        <v>13732.01</v>
      </c>
      <c r="L3244" s="101" t="n">
        <v>6298.01</v>
      </c>
      <c r="M3244" s="101" t="n">
        <v>-3886.01</v>
      </c>
      <c r="N3244" s="101" t="n">
        <v>-9024.01</v>
      </c>
      <c r="O3244" s="101" t="n">
        <v>9230.01</v>
      </c>
      <c r="P3244" s="101" t="n">
        <v>-1260.01</v>
      </c>
      <c r="Q3244" s="101" t="n">
        <v>-10442.01</v>
      </c>
      <c r="R3244" s="101"/>
      <c r="S3244" s="101"/>
      <c r="T3244" s="101"/>
      <c r="U3244" s="101"/>
      <c r="V3244" s="101"/>
      <c r="W3244" s="101"/>
      <c r="X3244" s="101"/>
      <c r="Y3244" s="101"/>
      <c r="Z3244" s="101"/>
      <c r="AA3244" s="101"/>
    </row>
    <row r="3245" customFormat="false" ht="15.75" hidden="false" customHeight="true" outlineLevel="0" collapsed="false">
      <c r="A3245" s="101"/>
      <c r="B3245" s="101" t="n">
        <v>51</v>
      </c>
      <c r="C3245" s="101" t="n">
        <v>159</v>
      </c>
      <c r="D3245" s="101" t="n">
        <v>108</v>
      </c>
      <c r="E3245" s="101" t="n">
        <v>267</v>
      </c>
      <c r="F3245" s="101" t="s">
        <v>329</v>
      </c>
      <c r="G3245" s="101" t="str">
        <f aca="false">E3245&amp;""&amp;F3245</f>
        <v>267Hs</v>
      </c>
      <c r="H3245" s="101" t="n">
        <v>122653.01</v>
      </c>
      <c r="I3245" s="101" t="n">
        <v>6556.01</v>
      </c>
      <c r="J3245" s="101" t="n">
        <v>2744.01</v>
      </c>
      <c r="K3245" s="101" t="n">
        <v>14391.01</v>
      </c>
      <c r="L3245" s="101" t="n">
        <v>4723.01</v>
      </c>
      <c r="M3245" s="101" t="n">
        <v>-5138.01</v>
      </c>
      <c r="N3245" s="101" t="n">
        <v>-11267.01</v>
      </c>
      <c r="O3245" s="101" t="n">
        <v>10037.43</v>
      </c>
      <c r="P3245" s="101" t="n">
        <v>1745.01</v>
      </c>
      <c r="Q3245" s="101" t="n">
        <v>-13382.01</v>
      </c>
      <c r="R3245" s="101"/>
      <c r="S3245" s="101"/>
      <c r="T3245" s="101"/>
      <c r="U3245" s="101"/>
      <c r="V3245" s="101"/>
      <c r="W3245" s="101"/>
      <c r="X3245" s="101"/>
      <c r="Y3245" s="101"/>
      <c r="Z3245" s="101"/>
      <c r="AA3245" s="101"/>
    </row>
    <row r="3246" customFormat="false" ht="15.75" hidden="false" customHeight="true" outlineLevel="0" collapsed="false">
      <c r="A3246" s="101"/>
      <c r="B3246" s="101" t="n">
        <v>49</v>
      </c>
      <c r="C3246" s="101" t="n">
        <v>158</v>
      </c>
      <c r="D3246" s="101" t="n">
        <v>109</v>
      </c>
      <c r="E3246" s="101" t="n">
        <v>267</v>
      </c>
      <c r="F3246" s="101" t="s">
        <v>330</v>
      </c>
      <c r="G3246" s="101" t="str">
        <f aca="false">E3246&amp;""&amp;F3246</f>
        <v>267Mt</v>
      </c>
      <c r="H3246" s="101" t="n">
        <v>127791.01</v>
      </c>
      <c r="I3246" s="101" t="n">
        <v>8244.01</v>
      </c>
      <c r="J3246" s="101" t="n">
        <v>636.01</v>
      </c>
      <c r="K3246" s="101" t="n">
        <v>15031.01</v>
      </c>
      <c r="L3246" s="101" t="n">
        <v>3144.01</v>
      </c>
      <c r="M3246" s="101" t="n">
        <v>-6128.01</v>
      </c>
      <c r="N3246" s="101"/>
      <c r="O3246" s="101" t="n">
        <v>10870.01</v>
      </c>
      <c r="P3246" s="101" t="n">
        <v>2394.01</v>
      </c>
      <c r="Q3246" s="101"/>
      <c r="R3246" s="101"/>
      <c r="S3246" s="101"/>
      <c r="T3246" s="101"/>
      <c r="U3246" s="101"/>
      <c r="V3246" s="101"/>
      <c r="W3246" s="101"/>
      <c r="X3246" s="101"/>
      <c r="Y3246" s="101"/>
      <c r="Z3246" s="101"/>
      <c r="AA3246" s="101"/>
    </row>
    <row r="3247" customFormat="false" ht="15.75" hidden="false" customHeight="true" outlineLevel="0" collapsed="false">
      <c r="A3247" s="101"/>
      <c r="B3247" s="101" t="n">
        <v>47</v>
      </c>
      <c r="C3247" s="101" t="n">
        <v>157</v>
      </c>
      <c r="D3247" s="101" t="n">
        <v>110</v>
      </c>
      <c r="E3247" s="101" t="n">
        <v>267</v>
      </c>
      <c r="F3247" s="101" t="s">
        <v>331</v>
      </c>
      <c r="G3247" s="101" t="str">
        <f aca="false">E3247&amp;""&amp;F3247</f>
        <v>267Ds</v>
      </c>
      <c r="H3247" s="101" t="n">
        <v>133919.01</v>
      </c>
      <c r="I3247" s="101"/>
      <c r="J3247" s="101" t="n">
        <v>1333.01</v>
      </c>
      <c r="K3247" s="101"/>
      <c r="L3247" s="101" t="n">
        <v>1560.01</v>
      </c>
      <c r="M3247" s="101"/>
      <c r="N3247" s="101"/>
      <c r="O3247" s="101" t="n">
        <v>11776.68</v>
      </c>
      <c r="P3247" s="101" t="n">
        <v>5493.01</v>
      </c>
      <c r="Q3247" s="101"/>
      <c r="R3247" s="101"/>
      <c r="S3247" s="101"/>
      <c r="T3247" s="101"/>
      <c r="U3247" s="101"/>
      <c r="V3247" s="101"/>
      <c r="W3247" s="101"/>
      <c r="X3247" s="101"/>
      <c r="Y3247" s="101"/>
      <c r="Z3247" s="101"/>
      <c r="AA3247" s="101"/>
    </row>
    <row r="3248" customFormat="false" ht="15.75" hidden="false" customHeight="true" outlineLevel="0" collapsed="false">
      <c r="A3248" s="101"/>
      <c r="B3248" s="101" t="n">
        <v>60</v>
      </c>
      <c r="C3248" s="101" t="n">
        <v>164</v>
      </c>
      <c r="D3248" s="101" t="n">
        <v>104</v>
      </c>
      <c r="E3248" s="101" t="n">
        <v>268</v>
      </c>
      <c r="F3248" s="101" t="s">
        <v>325</v>
      </c>
      <c r="G3248" s="101" t="str">
        <f aca="false">E3248&amp;""&amp;F3248</f>
        <v>268Rf</v>
      </c>
      <c r="H3248" s="101" t="n">
        <v>115476.01</v>
      </c>
      <c r="I3248" s="101" t="n">
        <v>6041.01</v>
      </c>
      <c r="J3248" s="101"/>
      <c r="K3248" s="101" t="n">
        <v>10744.01</v>
      </c>
      <c r="L3248" s="101"/>
      <c r="M3248" s="101" t="n">
        <v>-1587.01</v>
      </c>
      <c r="N3248" s="101" t="n">
        <v>-1327.01</v>
      </c>
      <c r="O3248" s="101" t="n">
        <v>8040.01</v>
      </c>
      <c r="P3248" s="101"/>
      <c r="Q3248" s="101" t="n">
        <v>-6671.01</v>
      </c>
      <c r="R3248" s="101"/>
      <c r="S3248" s="101"/>
      <c r="T3248" s="101"/>
      <c r="U3248" s="101"/>
      <c r="V3248" s="101"/>
      <c r="W3248" s="101"/>
      <c r="X3248" s="101"/>
      <c r="Y3248" s="101"/>
      <c r="Z3248" s="101"/>
      <c r="AA3248" s="101"/>
    </row>
    <row r="3249" customFormat="false" ht="15.75" hidden="false" customHeight="true" outlineLevel="0" collapsed="false">
      <c r="A3249" s="101"/>
      <c r="B3249" s="101" t="n">
        <v>58</v>
      </c>
      <c r="C3249" s="101" t="n">
        <v>163</v>
      </c>
      <c r="D3249" s="101" t="n">
        <v>105</v>
      </c>
      <c r="E3249" s="101" t="n">
        <v>268</v>
      </c>
      <c r="F3249" s="101" t="s">
        <v>326</v>
      </c>
      <c r="G3249" s="101" t="str">
        <f aca="false">E3249&amp;""&amp;F3249</f>
        <v>268Db</v>
      </c>
      <c r="H3249" s="101" t="n">
        <v>117062.01</v>
      </c>
      <c r="I3249" s="101" t="n">
        <v>5085.01</v>
      </c>
      <c r="J3249" s="101" t="n">
        <v>3672.01</v>
      </c>
      <c r="K3249" s="101" t="n">
        <v>11819.01</v>
      </c>
      <c r="L3249" s="101" t="n">
        <v>9138.01</v>
      </c>
      <c r="M3249" s="101" t="n">
        <v>260.01</v>
      </c>
      <c r="N3249" s="101" t="n">
        <v>-3745.01</v>
      </c>
      <c r="O3249" s="101" t="n">
        <v>8260.01</v>
      </c>
      <c r="P3249" s="101"/>
      <c r="Q3249" s="101" t="n">
        <v>-6847.01</v>
      </c>
      <c r="R3249" s="101"/>
      <c r="S3249" s="101"/>
      <c r="T3249" s="101"/>
      <c r="U3249" s="101"/>
      <c r="V3249" s="101"/>
      <c r="W3249" s="101"/>
      <c r="X3249" s="101"/>
      <c r="Y3249" s="101"/>
      <c r="Z3249" s="101"/>
      <c r="AA3249" s="101"/>
    </row>
    <row r="3250" customFormat="false" ht="15.75" hidden="false" customHeight="true" outlineLevel="0" collapsed="false">
      <c r="A3250" s="101"/>
      <c r="B3250" s="101" t="n">
        <v>56</v>
      </c>
      <c r="C3250" s="101" t="n">
        <v>162</v>
      </c>
      <c r="D3250" s="101" t="n">
        <v>106</v>
      </c>
      <c r="E3250" s="101" t="n">
        <v>268</v>
      </c>
      <c r="F3250" s="101" t="s">
        <v>327</v>
      </c>
      <c r="G3250" s="101" t="str">
        <f aca="false">E3250&amp;""&amp;F3250</f>
        <v>268Sg</v>
      </c>
      <c r="H3250" s="101" t="n">
        <v>116802.01</v>
      </c>
      <c r="I3250" s="101" t="n">
        <v>7107.01</v>
      </c>
      <c r="J3250" s="101" t="n">
        <v>4562.01</v>
      </c>
      <c r="K3250" s="101" t="n">
        <v>12960.01</v>
      </c>
      <c r="L3250" s="101" t="n">
        <v>7853.01</v>
      </c>
      <c r="M3250" s="101" t="n">
        <v>-4005.01</v>
      </c>
      <c r="N3250" s="101" t="n">
        <v>-6029.01</v>
      </c>
      <c r="O3250" s="101" t="n">
        <v>8300.01</v>
      </c>
      <c r="P3250" s="101" t="n">
        <v>-3932.01</v>
      </c>
      <c r="Q3250" s="101" t="n">
        <v>-10036.01</v>
      </c>
      <c r="R3250" s="101"/>
      <c r="S3250" s="101"/>
      <c r="T3250" s="101"/>
      <c r="U3250" s="101"/>
      <c r="V3250" s="101"/>
      <c r="W3250" s="101"/>
      <c r="X3250" s="101"/>
      <c r="Y3250" s="101"/>
      <c r="Z3250" s="101"/>
      <c r="AA3250" s="101"/>
    </row>
    <row r="3251" customFormat="false" ht="15.75" hidden="false" customHeight="true" outlineLevel="0" collapsed="false">
      <c r="A3251" s="101"/>
      <c r="B3251" s="101" t="n">
        <v>54</v>
      </c>
      <c r="C3251" s="101" t="n">
        <v>161</v>
      </c>
      <c r="D3251" s="101" t="n">
        <v>107</v>
      </c>
      <c r="E3251" s="101" t="n">
        <v>268</v>
      </c>
      <c r="F3251" s="101" t="s">
        <v>328</v>
      </c>
      <c r="G3251" s="101" t="str">
        <f aca="false">E3251&amp;""&amp;F3251</f>
        <v>268Bh</v>
      </c>
      <c r="H3251" s="101" t="n">
        <v>120807.01</v>
      </c>
      <c r="I3251" s="101" t="n">
        <v>6031.01</v>
      </c>
      <c r="J3251" s="101" t="n">
        <v>2320.01</v>
      </c>
      <c r="K3251" s="101" t="n">
        <v>13444.01</v>
      </c>
      <c r="L3251" s="101" t="n">
        <v>6509.01</v>
      </c>
      <c r="M3251" s="101" t="n">
        <v>-2024.01</v>
      </c>
      <c r="N3251" s="101" t="n">
        <v>-8343.01</v>
      </c>
      <c r="O3251" s="101" t="n">
        <v>9020.01</v>
      </c>
      <c r="P3251" s="101" t="n">
        <v>-557.01</v>
      </c>
      <c r="Q3251" s="101" t="n">
        <v>-9917.01</v>
      </c>
      <c r="R3251" s="101"/>
      <c r="S3251" s="101"/>
      <c r="T3251" s="101"/>
      <c r="U3251" s="101"/>
      <c r="V3251" s="101"/>
      <c r="W3251" s="101"/>
      <c r="X3251" s="101"/>
      <c r="Y3251" s="101"/>
      <c r="Z3251" s="101"/>
      <c r="AA3251" s="101"/>
    </row>
    <row r="3252" customFormat="false" ht="15.75" hidden="false" customHeight="true" outlineLevel="0" collapsed="false">
      <c r="A3252" s="101"/>
      <c r="B3252" s="101" t="n">
        <v>52</v>
      </c>
      <c r="C3252" s="101" t="n">
        <v>160</v>
      </c>
      <c r="D3252" s="101" t="n">
        <v>108</v>
      </c>
      <c r="E3252" s="101" t="n">
        <v>268</v>
      </c>
      <c r="F3252" s="101" t="s">
        <v>329</v>
      </c>
      <c r="G3252" s="101" t="str">
        <f aca="false">E3252&amp;""&amp;F3252</f>
        <v>268Hs</v>
      </c>
      <c r="H3252" s="101" t="n">
        <v>122831.01</v>
      </c>
      <c r="I3252" s="101" t="n">
        <v>7892.01</v>
      </c>
      <c r="J3252" s="101" t="n">
        <v>3224.01</v>
      </c>
      <c r="K3252" s="101" t="n">
        <v>14449.01</v>
      </c>
      <c r="L3252" s="101" t="n">
        <v>5366.01</v>
      </c>
      <c r="M3252" s="101" t="n">
        <v>-6319.01</v>
      </c>
      <c r="N3252" s="101" t="n">
        <v>-10817.01</v>
      </c>
      <c r="O3252" s="101" t="n">
        <v>9622.79</v>
      </c>
      <c r="P3252" s="101" t="n">
        <v>-296.01</v>
      </c>
      <c r="Q3252" s="101" t="n">
        <v>-13031.01</v>
      </c>
      <c r="R3252" s="101"/>
      <c r="S3252" s="101"/>
      <c r="T3252" s="101"/>
      <c r="U3252" s="101"/>
      <c r="V3252" s="101"/>
      <c r="W3252" s="101"/>
      <c r="X3252" s="101"/>
      <c r="Y3252" s="101"/>
      <c r="Z3252" s="101"/>
      <c r="AA3252" s="101"/>
    </row>
    <row r="3253" customFormat="false" ht="15.75" hidden="false" customHeight="true" outlineLevel="0" collapsed="false">
      <c r="A3253" s="101"/>
      <c r="B3253" s="101" t="n">
        <v>50</v>
      </c>
      <c r="C3253" s="101" t="n">
        <v>159</v>
      </c>
      <c r="D3253" s="101" t="n">
        <v>109</v>
      </c>
      <c r="E3253" s="101" t="n">
        <v>268</v>
      </c>
      <c r="F3253" s="101" t="s">
        <v>330</v>
      </c>
      <c r="G3253" s="101" t="str">
        <f aca="false">E3253&amp;""&amp;F3253</f>
        <v>268Mt</v>
      </c>
      <c r="H3253" s="101" t="n">
        <v>129151.01</v>
      </c>
      <c r="I3253" s="101" t="n">
        <v>6712.01</v>
      </c>
      <c r="J3253" s="101" t="n">
        <v>791.01</v>
      </c>
      <c r="K3253" s="101" t="n">
        <v>14956.01</v>
      </c>
      <c r="L3253" s="101" t="n">
        <v>3535.01</v>
      </c>
      <c r="M3253" s="101" t="n">
        <v>-4498.01</v>
      </c>
      <c r="N3253" s="101"/>
      <c r="O3253" s="101" t="n">
        <v>10668.01</v>
      </c>
      <c r="P3253" s="101" t="n">
        <v>3095.01</v>
      </c>
      <c r="Q3253" s="101" t="n">
        <v>-12840.01</v>
      </c>
      <c r="R3253" s="101"/>
      <c r="S3253" s="101"/>
      <c r="T3253" s="101"/>
      <c r="U3253" s="101"/>
      <c r="V3253" s="101"/>
      <c r="W3253" s="101"/>
      <c r="X3253" s="101"/>
      <c r="Y3253" s="101"/>
      <c r="Z3253" s="101"/>
      <c r="AA3253" s="101"/>
    </row>
    <row r="3254" customFormat="false" ht="15.75" hidden="false" customHeight="true" outlineLevel="0" collapsed="false">
      <c r="A3254" s="101"/>
      <c r="B3254" s="101" t="n">
        <v>48</v>
      </c>
      <c r="C3254" s="101" t="n">
        <v>158</v>
      </c>
      <c r="D3254" s="101" t="n">
        <v>110</v>
      </c>
      <c r="E3254" s="101" t="n">
        <v>268</v>
      </c>
      <c r="F3254" s="101" t="s">
        <v>331</v>
      </c>
      <c r="G3254" s="101" t="str">
        <f aca="false">E3254&amp;""&amp;F3254</f>
        <v>268Ds</v>
      </c>
      <c r="H3254" s="101" t="n">
        <v>133649.01</v>
      </c>
      <c r="I3254" s="101" t="n">
        <v>8342.01</v>
      </c>
      <c r="J3254" s="101" t="n">
        <v>1431.01</v>
      </c>
      <c r="K3254" s="101"/>
      <c r="L3254" s="101" t="n">
        <v>2067.01</v>
      </c>
      <c r="M3254" s="101"/>
      <c r="N3254" s="101"/>
      <c r="O3254" s="101" t="n">
        <v>11660.01</v>
      </c>
      <c r="P3254" s="101" t="n">
        <v>3707.01</v>
      </c>
      <c r="Q3254" s="101"/>
      <c r="R3254" s="101"/>
      <c r="S3254" s="101"/>
      <c r="T3254" s="101"/>
      <c r="U3254" s="101"/>
      <c r="V3254" s="101"/>
      <c r="W3254" s="101"/>
      <c r="X3254" s="101"/>
      <c r="Y3254" s="101"/>
      <c r="Z3254" s="101"/>
      <c r="AA3254" s="101"/>
    </row>
    <row r="3255" customFormat="false" ht="15.75" hidden="false" customHeight="true" outlineLevel="0" collapsed="false">
      <c r="A3255" s="101"/>
      <c r="B3255" s="101" t="n">
        <v>59</v>
      </c>
      <c r="C3255" s="101" t="n">
        <v>164</v>
      </c>
      <c r="D3255" s="101" t="n">
        <v>105</v>
      </c>
      <c r="E3255" s="101" t="n">
        <v>269</v>
      </c>
      <c r="F3255" s="101" t="s">
        <v>326</v>
      </c>
      <c r="G3255" s="101" t="str">
        <f aca="false">E3255&amp;""&amp;F3255</f>
        <v>269Db</v>
      </c>
      <c r="H3255" s="101" t="n">
        <v>119148.01</v>
      </c>
      <c r="I3255" s="101" t="n">
        <v>5985.01</v>
      </c>
      <c r="J3255" s="101" t="n">
        <v>3616.01</v>
      </c>
      <c r="K3255" s="101" t="n">
        <v>11070.01</v>
      </c>
      <c r="L3255" s="101"/>
      <c r="M3255" s="101" t="n">
        <v>-667.01</v>
      </c>
      <c r="N3255" s="101" t="n">
        <v>-2334.01</v>
      </c>
      <c r="O3255" s="101" t="n">
        <v>8490.01</v>
      </c>
      <c r="P3255" s="101"/>
      <c r="Q3255" s="101" t="n">
        <v>-5725.01</v>
      </c>
      <c r="R3255" s="101"/>
      <c r="S3255" s="101"/>
      <c r="T3255" s="101"/>
      <c r="U3255" s="101"/>
      <c r="V3255" s="101"/>
      <c r="W3255" s="101"/>
      <c r="X3255" s="101"/>
      <c r="Y3255" s="101"/>
      <c r="Z3255" s="101"/>
      <c r="AA3255" s="101"/>
    </row>
    <row r="3256" customFormat="false" ht="15.75" hidden="false" customHeight="true" outlineLevel="0" collapsed="false">
      <c r="A3256" s="101"/>
      <c r="B3256" s="101" t="n">
        <v>57</v>
      </c>
      <c r="C3256" s="101" t="n">
        <v>163</v>
      </c>
      <c r="D3256" s="101" t="n">
        <v>106</v>
      </c>
      <c r="E3256" s="101" t="n">
        <v>269</v>
      </c>
      <c r="F3256" s="101" t="s">
        <v>327</v>
      </c>
      <c r="G3256" s="101" t="str">
        <f aca="false">E3256&amp;""&amp;F3256</f>
        <v>269Sg</v>
      </c>
      <c r="H3256" s="101" t="n">
        <v>119815.01</v>
      </c>
      <c r="I3256" s="101" t="n">
        <v>5058.01</v>
      </c>
      <c r="J3256" s="101" t="n">
        <v>4536.01</v>
      </c>
      <c r="K3256" s="101" t="n">
        <v>12166.01</v>
      </c>
      <c r="L3256" s="101" t="n">
        <v>8208.01</v>
      </c>
      <c r="M3256" s="101" t="n">
        <v>-1667.01</v>
      </c>
      <c r="N3256" s="101" t="n">
        <v>-4775.01</v>
      </c>
      <c r="O3256" s="101" t="n">
        <v>8699.6</v>
      </c>
      <c r="P3256" s="101" t="n">
        <v>-2949.01</v>
      </c>
      <c r="Q3256" s="101" t="n">
        <v>-9063.01</v>
      </c>
      <c r="R3256" s="101"/>
      <c r="S3256" s="101"/>
      <c r="T3256" s="101"/>
      <c r="U3256" s="101"/>
      <c r="V3256" s="101"/>
      <c r="W3256" s="101"/>
      <c r="X3256" s="101"/>
      <c r="Y3256" s="101"/>
      <c r="Z3256" s="101"/>
      <c r="AA3256" s="101"/>
    </row>
    <row r="3257" customFormat="false" ht="15.75" hidden="false" customHeight="true" outlineLevel="0" collapsed="false">
      <c r="A3257" s="101"/>
      <c r="B3257" s="101" t="n">
        <v>55</v>
      </c>
      <c r="C3257" s="101" t="n">
        <v>162</v>
      </c>
      <c r="D3257" s="101" t="n">
        <v>107</v>
      </c>
      <c r="E3257" s="101" t="n">
        <v>269</v>
      </c>
      <c r="F3257" s="101" t="s">
        <v>328</v>
      </c>
      <c r="G3257" s="101" t="str">
        <f aca="false">E3257&amp;""&amp;F3257</f>
        <v>269Bh</v>
      </c>
      <c r="H3257" s="101" t="n">
        <v>121482.01</v>
      </c>
      <c r="I3257" s="101" t="n">
        <v>7397.01</v>
      </c>
      <c r="J3257" s="101" t="n">
        <v>2609.01</v>
      </c>
      <c r="K3257" s="101" t="n">
        <v>13428.01</v>
      </c>
      <c r="L3257" s="101" t="n">
        <v>7171.01</v>
      </c>
      <c r="M3257" s="101" t="n">
        <v>-3108.01</v>
      </c>
      <c r="N3257" s="101" t="n">
        <v>-7830.01</v>
      </c>
      <c r="O3257" s="101" t="n">
        <v>8570.01</v>
      </c>
      <c r="P3257" s="101" t="n">
        <v>-2869.01</v>
      </c>
      <c r="Q3257" s="101" t="n">
        <v>-9421.01</v>
      </c>
      <c r="R3257" s="101"/>
      <c r="S3257" s="101"/>
      <c r="T3257" s="101"/>
      <c r="U3257" s="101"/>
      <c r="V3257" s="101"/>
      <c r="W3257" s="101"/>
      <c r="X3257" s="101"/>
      <c r="Y3257" s="101"/>
      <c r="Z3257" s="101"/>
      <c r="AA3257" s="101"/>
    </row>
    <row r="3258" customFormat="false" ht="15.75" hidden="false" customHeight="true" outlineLevel="0" collapsed="false">
      <c r="A3258" s="101"/>
      <c r="B3258" s="101" t="n">
        <v>53</v>
      </c>
      <c r="C3258" s="101" t="n">
        <v>161</v>
      </c>
      <c r="D3258" s="101" t="n">
        <v>108</v>
      </c>
      <c r="E3258" s="101" t="n">
        <v>269</v>
      </c>
      <c r="F3258" s="101" t="s">
        <v>329</v>
      </c>
      <c r="G3258" s="101" t="str">
        <f aca="false">E3258&amp;""&amp;F3258</f>
        <v>269Hs</v>
      </c>
      <c r="H3258" s="101" t="n">
        <v>124590.01</v>
      </c>
      <c r="I3258" s="101" t="n">
        <v>6312.01</v>
      </c>
      <c r="J3258" s="101" t="n">
        <v>3506.01</v>
      </c>
      <c r="K3258" s="101" t="n">
        <v>14205.01</v>
      </c>
      <c r="L3258" s="101" t="n">
        <v>5826.01</v>
      </c>
      <c r="M3258" s="101" t="n">
        <v>-4721.01</v>
      </c>
      <c r="N3258" s="101" t="n">
        <v>-10245.01</v>
      </c>
      <c r="O3258" s="101" t="n">
        <v>9368.01</v>
      </c>
      <c r="P3258" s="101" t="n">
        <v>499.01</v>
      </c>
      <c r="Q3258" s="101" t="n">
        <v>-12631.01</v>
      </c>
      <c r="R3258" s="101"/>
      <c r="S3258" s="101"/>
      <c r="T3258" s="101"/>
      <c r="U3258" s="101"/>
      <c r="V3258" s="101"/>
      <c r="W3258" s="101"/>
      <c r="X3258" s="101"/>
      <c r="Y3258" s="101"/>
      <c r="Z3258" s="101"/>
      <c r="AA3258" s="101"/>
    </row>
    <row r="3259" customFormat="false" ht="15.75" hidden="false" customHeight="true" outlineLevel="0" collapsed="false">
      <c r="A3259" s="101"/>
      <c r="B3259" s="101" t="n">
        <v>51</v>
      </c>
      <c r="C3259" s="101" t="n">
        <v>160</v>
      </c>
      <c r="D3259" s="101" t="n">
        <v>109</v>
      </c>
      <c r="E3259" s="101" t="n">
        <v>269</v>
      </c>
      <c r="F3259" s="101" t="s">
        <v>330</v>
      </c>
      <c r="G3259" s="101" t="str">
        <f aca="false">E3259&amp;""&amp;F3259</f>
        <v>269Mt</v>
      </c>
      <c r="H3259" s="101" t="n">
        <v>129312.01</v>
      </c>
      <c r="I3259" s="101" t="n">
        <v>7910.01</v>
      </c>
      <c r="J3259" s="101" t="n">
        <v>809.01</v>
      </c>
      <c r="K3259" s="101" t="n">
        <v>14622.01</v>
      </c>
      <c r="L3259" s="101" t="n">
        <v>4033.01</v>
      </c>
      <c r="M3259" s="101" t="n">
        <v>-5524.01</v>
      </c>
      <c r="N3259" s="101"/>
      <c r="O3259" s="101" t="n">
        <v>10530.01</v>
      </c>
      <c r="P3259" s="101" t="n">
        <v>1215.01</v>
      </c>
      <c r="Q3259" s="101" t="n">
        <v>-12408.01</v>
      </c>
      <c r="R3259" s="101"/>
      <c r="S3259" s="101"/>
      <c r="T3259" s="101"/>
      <c r="U3259" s="101"/>
      <c r="V3259" s="101"/>
      <c r="W3259" s="101"/>
      <c r="X3259" s="101"/>
      <c r="Y3259" s="101"/>
      <c r="Z3259" s="101"/>
      <c r="AA3259" s="101"/>
    </row>
    <row r="3260" customFormat="false" ht="15.75" hidden="false" customHeight="true" outlineLevel="0" collapsed="false">
      <c r="A3260" s="101"/>
      <c r="B3260" s="101" t="n">
        <v>49</v>
      </c>
      <c r="C3260" s="101" t="n">
        <v>159</v>
      </c>
      <c r="D3260" s="101" t="n">
        <v>110</v>
      </c>
      <c r="E3260" s="101" t="n">
        <v>269</v>
      </c>
      <c r="F3260" s="101" t="s">
        <v>331</v>
      </c>
      <c r="G3260" s="101" t="str">
        <f aca="false">E3260&amp;""&amp;F3260</f>
        <v>269Ds</v>
      </c>
      <c r="H3260" s="101" t="n">
        <v>134835.736</v>
      </c>
      <c r="I3260" s="101" t="n">
        <v>6884.01</v>
      </c>
      <c r="J3260" s="101" t="n">
        <v>1604.01</v>
      </c>
      <c r="K3260" s="101" t="n">
        <v>15226.01</v>
      </c>
      <c r="L3260" s="101" t="n">
        <v>2395.01</v>
      </c>
      <c r="M3260" s="101"/>
      <c r="N3260" s="101"/>
      <c r="O3260" s="101" t="n">
        <v>11509.43</v>
      </c>
      <c r="P3260" s="101" t="n">
        <v>4715.01</v>
      </c>
      <c r="Q3260" s="101"/>
      <c r="R3260" s="101"/>
      <c r="S3260" s="101"/>
      <c r="T3260" s="101"/>
      <c r="U3260" s="101"/>
      <c r="V3260" s="101"/>
      <c r="W3260" s="101"/>
      <c r="X3260" s="101"/>
      <c r="Y3260" s="101"/>
      <c r="Z3260" s="101"/>
      <c r="AA3260" s="101"/>
    </row>
    <row r="3261" customFormat="false" ht="15.75" hidden="false" customHeight="true" outlineLevel="0" collapsed="false">
      <c r="A3261" s="101"/>
      <c r="B3261" s="101" t="n">
        <v>60</v>
      </c>
      <c r="C3261" s="101" t="n">
        <v>165</v>
      </c>
      <c r="D3261" s="101" t="n">
        <v>105</v>
      </c>
      <c r="E3261" s="101" t="n">
        <v>270</v>
      </c>
      <c r="F3261" s="101" t="s">
        <v>326</v>
      </c>
      <c r="G3261" s="101" t="str">
        <f aca="false">E3261&amp;""&amp;F3261</f>
        <v>270Db</v>
      </c>
      <c r="H3261" s="101" t="n">
        <v>122357.01</v>
      </c>
      <c r="I3261" s="101" t="n">
        <v>4863.01</v>
      </c>
      <c r="J3261" s="101"/>
      <c r="K3261" s="101" t="n">
        <v>10848.01</v>
      </c>
      <c r="L3261" s="101"/>
      <c r="M3261" s="101" t="n">
        <v>865.01</v>
      </c>
      <c r="N3261" s="101" t="n">
        <v>-1870.01</v>
      </c>
      <c r="O3261" s="101" t="n">
        <v>8310.01</v>
      </c>
      <c r="P3261" s="101"/>
      <c r="Q3261" s="101" t="n">
        <v>-5529.01</v>
      </c>
      <c r="R3261" s="101"/>
      <c r="S3261" s="101"/>
      <c r="T3261" s="101"/>
      <c r="U3261" s="101"/>
      <c r="V3261" s="101"/>
      <c r="W3261" s="101"/>
      <c r="X3261" s="101"/>
      <c r="Y3261" s="101"/>
      <c r="Z3261" s="101"/>
      <c r="AA3261" s="101"/>
    </row>
    <row r="3262" customFormat="false" ht="15.75" hidden="false" customHeight="true" outlineLevel="0" collapsed="false">
      <c r="A3262" s="101"/>
      <c r="B3262" s="101" t="n">
        <v>58</v>
      </c>
      <c r="C3262" s="101" t="n">
        <v>164</v>
      </c>
      <c r="D3262" s="101" t="n">
        <v>106</v>
      </c>
      <c r="E3262" s="101" t="n">
        <v>270</v>
      </c>
      <c r="F3262" s="101" t="s">
        <v>327</v>
      </c>
      <c r="G3262" s="101" t="str">
        <f aca="false">E3262&amp;""&amp;F3262</f>
        <v>270Sg</v>
      </c>
      <c r="H3262" s="101" t="n">
        <v>121492.01</v>
      </c>
      <c r="I3262" s="101" t="n">
        <v>6395.01</v>
      </c>
      <c r="J3262" s="101" t="n">
        <v>4946.01</v>
      </c>
      <c r="K3262" s="101" t="n">
        <v>11453.01</v>
      </c>
      <c r="L3262" s="101" t="n">
        <v>8562.01</v>
      </c>
      <c r="M3262" s="101" t="n">
        <v>-2735.01</v>
      </c>
      <c r="N3262" s="101" t="n">
        <v>-3599.01</v>
      </c>
      <c r="O3262" s="101" t="n">
        <v>8990.01</v>
      </c>
      <c r="P3262" s="101"/>
      <c r="Q3262" s="101" t="n">
        <v>-8062.01</v>
      </c>
      <c r="R3262" s="101"/>
      <c r="S3262" s="101"/>
      <c r="T3262" s="101"/>
      <c r="U3262" s="101"/>
      <c r="V3262" s="101"/>
      <c r="W3262" s="101"/>
      <c r="X3262" s="101"/>
      <c r="Y3262" s="101"/>
      <c r="Z3262" s="101"/>
      <c r="AA3262" s="101"/>
    </row>
    <row r="3263" customFormat="false" ht="15.75" hidden="false" customHeight="true" outlineLevel="0" collapsed="false">
      <c r="A3263" s="101"/>
      <c r="B3263" s="101" t="n">
        <v>56</v>
      </c>
      <c r="C3263" s="101" t="n">
        <v>163</v>
      </c>
      <c r="D3263" s="101" t="n">
        <v>107</v>
      </c>
      <c r="E3263" s="101" t="n">
        <v>270</v>
      </c>
      <c r="F3263" s="101" t="s">
        <v>328</v>
      </c>
      <c r="G3263" s="101" t="str">
        <f aca="false">E3263&amp;""&amp;F3263</f>
        <v>270Bh</v>
      </c>
      <c r="H3263" s="101" t="n">
        <v>124227.01</v>
      </c>
      <c r="I3263" s="101" t="n">
        <v>5326.01</v>
      </c>
      <c r="J3263" s="101" t="n">
        <v>2877.01</v>
      </c>
      <c r="K3263" s="101" t="n">
        <v>12723.01</v>
      </c>
      <c r="L3263" s="101" t="n">
        <v>7413.01</v>
      </c>
      <c r="M3263" s="101" t="n">
        <v>-863.01</v>
      </c>
      <c r="N3263" s="101" t="n">
        <v>-6487.01</v>
      </c>
      <c r="O3263" s="101" t="n">
        <v>9064</v>
      </c>
      <c r="P3263" s="101" t="n">
        <v>-2210.01</v>
      </c>
      <c r="Q3263" s="101" t="n">
        <v>-8435.01</v>
      </c>
      <c r="R3263" s="101"/>
      <c r="S3263" s="101"/>
      <c r="T3263" s="101"/>
      <c r="U3263" s="101"/>
      <c r="V3263" s="101"/>
      <c r="W3263" s="101"/>
      <c r="X3263" s="101"/>
      <c r="Y3263" s="101"/>
      <c r="Z3263" s="101"/>
      <c r="AA3263" s="101"/>
    </row>
    <row r="3264" customFormat="false" ht="15.75" hidden="false" customHeight="true" outlineLevel="0" collapsed="false">
      <c r="A3264" s="101"/>
      <c r="B3264" s="101" t="n">
        <v>54</v>
      </c>
      <c r="C3264" s="101" t="n">
        <v>162</v>
      </c>
      <c r="D3264" s="101" t="n">
        <v>108</v>
      </c>
      <c r="E3264" s="101" t="n">
        <v>270</v>
      </c>
      <c r="F3264" s="101" t="s">
        <v>329</v>
      </c>
      <c r="G3264" s="101" t="str">
        <f aca="false">E3264&amp;""&amp;F3264</f>
        <v>270Hs</v>
      </c>
      <c r="H3264" s="101" t="n">
        <v>125090.01</v>
      </c>
      <c r="I3264" s="101" t="n">
        <v>7571.01</v>
      </c>
      <c r="J3264" s="101" t="n">
        <v>3681.01</v>
      </c>
      <c r="K3264" s="101" t="n">
        <v>13884.01</v>
      </c>
      <c r="L3264" s="101" t="n">
        <v>6290.01</v>
      </c>
      <c r="M3264" s="101" t="n">
        <v>-5624.01</v>
      </c>
      <c r="N3264" s="101" t="n">
        <v>-9589.01</v>
      </c>
      <c r="O3264" s="101" t="n">
        <v>9046.2</v>
      </c>
      <c r="P3264" s="101" t="n">
        <v>-2014.01</v>
      </c>
      <c r="Q3264" s="101" t="n">
        <v>-12293.01</v>
      </c>
      <c r="R3264" s="101"/>
      <c r="S3264" s="101"/>
      <c r="T3264" s="101"/>
      <c r="U3264" s="101"/>
      <c r="V3264" s="101"/>
      <c r="W3264" s="101"/>
      <c r="X3264" s="101"/>
      <c r="Y3264" s="101"/>
      <c r="Z3264" s="101"/>
      <c r="AA3264" s="101"/>
    </row>
    <row r="3265" customFormat="false" ht="15.75" hidden="false" customHeight="true" outlineLevel="0" collapsed="false">
      <c r="A3265" s="101"/>
      <c r="B3265" s="101" t="n">
        <v>52</v>
      </c>
      <c r="C3265" s="101" t="n">
        <v>161</v>
      </c>
      <c r="D3265" s="101" t="n">
        <v>109</v>
      </c>
      <c r="E3265" s="101" t="n">
        <v>270</v>
      </c>
      <c r="F3265" s="101" t="s">
        <v>330</v>
      </c>
      <c r="G3265" s="101" t="str">
        <f aca="false">E3265&amp;""&amp;F3265</f>
        <v>270Mt</v>
      </c>
      <c r="H3265" s="101" t="n">
        <v>130714.01</v>
      </c>
      <c r="I3265" s="101" t="n">
        <v>6669.01</v>
      </c>
      <c r="J3265" s="101" t="n">
        <v>1165.01</v>
      </c>
      <c r="K3265" s="101" t="n">
        <v>14579.01</v>
      </c>
      <c r="L3265" s="101" t="n">
        <v>4671.01</v>
      </c>
      <c r="M3265" s="101" t="n">
        <v>-3965.01</v>
      </c>
      <c r="N3265" s="101"/>
      <c r="O3265" s="101" t="n">
        <v>10181.1</v>
      </c>
      <c r="P3265" s="101" t="n">
        <v>1943.01</v>
      </c>
      <c r="Q3265" s="101" t="n">
        <v>-12193.01</v>
      </c>
      <c r="R3265" s="101"/>
      <c r="S3265" s="101"/>
      <c r="T3265" s="101"/>
      <c r="U3265" s="101"/>
      <c r="V3265" s="101"/>
      <c r="W3265" s="101"/>
      <c r="X3265" s="101"/>
      <c r="Y3265" s="101"/>
      <c r="Z3265" s="101"/>
      <c r="AA3265" s="101"/>
    </row>
    <row r="3266" customFormat="false" ht="15.75" hidden="false" customHeight="true" outlineLevel="0" collapsed="false">
      <c r="A3266" s="101"/>
      <c r="B3266" s="101" t="n">
        <v>50</v>
      </c>
      <c r="C3266" s="101" t="n">
        <v>160</v>
      </c>
      <c r="D3266" s="101" t="n">
        <v>110</v>
      </c>
      <c r="E3266" s="101" t="n">
        <v>270</v>
      </c>
      <c r="F3266" s="101" t="s">
        <v>331</v>
      </c>
      <c r="G3266" s="101" t="str">
        <f aca="false">E3266&amp;""&amp;F3266</f>
        <v>270Ds</v>
      </c>
      <c r="H3266" s="101" t="n">
        <v>134679.272</v>
      </c>
      <c r="I3266" s="101" t="n">
        <v>8227.78</v>
      </c>
      <c r="J3266" s="101" t="n">
        <v>1921.01</v>
      </c>
      <c r="K3266" s="101" t="n">
        <v>15112.01</v>
      </c>
      <c r="L3266" s="101" t="n">
        <v>2730.01</v>
      </c>
      <c r="M3266" s="101"/>
      <c r="N3266" s="101"/>
      <c r="O3266" s="101" t="n">
        <v>11116.91</v>
      </c>
      <c r="P3266" s="101" t="n">
        <v>2800.01</v>
      </c>
      <c r="Q3266" s="101"/>
      <c r="R3266" s="101"/>
      <c r="S3266" s="101"/>
      <c r="T3266" s="101"/>
      <c r="U3266" s="101"/>
      <c r="V3266" s="101"/>
      <c r="W3266" s="101"/>
      <c r="X3266" s="101"/>
      <c r="Y3266" s="101"/>
      <c r="Z3266" s="101"/>
      <c r="AA3266" s="101"/>
    </row>
    <row r="3267" customFormat="false" ht="15.75" hidden="false" customHeight="true" outlineLevel="0" collapsed="false">
      <c r="A3267" s="101"/>
      <c r="B3267" s="101" t="n">
        <v>59</v>
      </c>
      <c r="C3267" s="101" t="n">
        <v>165</v>
      </c>
      <c r="D3267" s="101" t="n">
        <v>106</v>
      </c>
      <c r="E3267" s="101" t="n">
        <v>271</v>
      </c>
      <c r="F3267" s="101" t="s">
        <v>327</v>
      </c>
      <c r="G3267" s="101" t="str">
        <f aca="false">E3267&amp;""&amp;F3267</f>
        <v>271Sg</v>
      </c>
      <c r="H3267" s="101" t="n">
        <v>124758.01</v>
      </c>
      <c r="I3267" s="101" t="n">
        <v>4805.01</v>
      </c>
      <c r="J3267" s="101" t="n">
        <v>4888.01</v>
      </c>
      <c r="K3267" s="101" t="n">
        <v>11199.01</v>
      </c>
      <c r="L3267" s="101"/>
      <c r="M3267" s="101" t="n">
        <v>-1232.01</v>
      </c>
      <c r="N3267" s="101" t="n">
        <v>-3015.01</v>
      </c>
      <c r="O3267" s="101" t="n">
        <v>8888.01</v>
      </c>
      <c r="P3267" s="101"/>
      <c r="Q3267" s="101" t="n">
        <v>-7540.01</v>
      </c>
      <c r="R3267" s="101"/>
      <c r="S3267" s="101"/>
      <c r="T3267" s="101"/>
      <c r="U3267" s="101"/>
      <c r="V3267" s="101"/>
      <c r="W3267" s="101"/>
      <c r="X3267" s="101"/>
      <c r="Y3267" s="101"/>
      <c r="Z3267" s="101"/>
      <c r="AA3267" s="101"/>
    </row>
    <row r="3268" customFormat="false" ht="15.75" hidden="false" customHeight="true" outlineLevel="0" collapsed="false">
      <c r="A3268" s="101"/>
      <c r="B3268" s="101" t="n">
        <v>57</v>
      </c>
      <c r="C3268" s="101" t="n">
        <v>164</v>
      </c>
      <c r="D3268" s="101" t="n">
        <v>107</v>
      </c>
      <c r="E3268" s="101" t="n">
        <v>271</v>
      </c>
      <c r="F3268" s="101" t="s">
        <v>328</v>
      </c>
      <c r="G3268" s="101" t="str">
        <f aca="false">E3268&amp;""&amp;F3268</f>
        <v>271Bh</v>
      </c>
      <c r="H3268" s="101" t="n">
        <v>125990.01</v>
      </c>
      <c r="I3268" s="101" t="n">
        <v>6308.01</v>
      </c>
      <c r="J3268" s="101" t="n">
        <v>2790.01</v>
      </c>
      <c r="K3268" s="101" t="n">
        <v>11634.01</v>
      </c>
      <c r="L3268" s="101" t="n">
        <v>7736.01</v>
      </c>
      <c r="M3268" s="101" t="n">
        <v>-1783.01</v>
      </c>
      <c r="N3268" s="101" t="n">
        <v>-5111.01</v>
      </c>
      <c r="O3268" s="101" t="n">
        <v>9490.24</v>
      </c>
      <c r="P3268" s="101" t="n">
        <v>-3656.01</v>
      </c>
      <c r="Q3268" s="101" t="n">
        <v>-7171.01</v>
      </c>
      <c r="R3268" s="101"/>
      <c r="S3268" s="101"/>
      <c r="T3268" s="101"/>
      <c r="U3268" s="101"/>
      <c r="V3268" s="101"/>
      <c r="W3268" s="101"/>
      <c r="X3268" s="101"/>
      <c r="Y3268" s="101"/>
      <c r="Z3268" s="101"/>
      <c r="AA3268" s="101"/>
    </row>
    <row r="3269" customFormat="false" ht="15.75" hidden="false" customHeight="true" outlineLevel="0" collapsed="false">
      <c r="A3269" s="101"/>
      <c r="B3269" s="101" t="n">
        <v>55</v>
      </c>
      <c r="C3269" s="101" t="n">
        <v>163</v>
      </c>
      <c r="D3269" s="101" t="n">
        <v>108</v>
      </c>
      <c r="E3269" s="101" t="n">
        <v>271</v>
      </c>
      <c r="F3269" s="101" t="s">
        <v>329</v>
      </c>
      <c r="G3269" s="101" t="str">
        <f aca="false">E3269&amp;""&amp;F3269</f>
        <v>271Hs</v>
      </c>
      <c r="H3269" s="101" t="n">
        <v>127773.01</v>
      </c>
      <c r="I3269" s="101" t="n">
        <v>5388.01</v>
      </c>
      <c r="J3269" s="101" t="n">
        <v>3743.01</v>
      </c>
      <c r="K3269" s="101" t="n">
        <v>12960.01</v>
      </c>
      <c r="L3269" s="101" t="n">
        <v>6620.01</v>
      </c>
      <c r="M3269" s="101" t="n">
        <v>-3329.01</v>
      </c>
      <c r="N3269" s="101" t="n">
        <v>-8174.01</v>
      </c>
      <c r="O3269" s="101" t="n">
        <v>9510.01</v>
      </c>
      <c r="P3269" s="101" t="n">
        <v>-1008.01</v>
      </c>
      <c r="Q3269" s="101" t="n">
        <v>-11012.01</v>
      </c>
      <c r="R3269" s="101"/>
      <c r="S3269" s="101"/>
      <c r="T3269" s="101"/>
      <c r="U3269" s="101"/>
      <c r="V3269" s="101"/>
      <c r="W3269" s="101"/>
      <c r="X3269" s="101"/>
      <c r="Y3269" s="101"/>
      <c r="Z3269" s="101"/>
      <c r="AA3269" s="101"/>
    </row>
    <row r="3270" customFormat="false" ht="15.75" hidden="false" customHeight="true" outlineLevel="0" collapsed="false">
      <c r="A3270" s="101"/>
      <c r="B3270" s="101" t="n">
        <v>53</v>
      </c>
      <c r="C3270" s="101" t="n">
        <v>162</v>
      </c>
      <c r="D3270" s="101" t="n">
        <v>109</v>
      </c>
      <c r="E3270" s="101" t="n">
        <v>271</v>
      </c>
      <c r="F3270" s="101" t="s">
        <v>330</v>
      </c>
      <c r="G3270" s="101" t="str">
        <f aca="false">E3270&amp;""&amp;F3270</f>
        <v>271Mt</v>
      </c>
      <c r="H3270" s="101" t="n">
        <v>131102.01</v>
      </c>
      <c r="I3270" s="101" t="n">
        <v>7684.01</v>
      </c>
      <c r="J3270" s="101" t="n">
        <v>1277.01</v>
      </c>
      <c r="K3270" s="101" t="n">
        <v>14352.01</v>
      </c>
      <c r="L3270" s="101" t="n">
        <v>4958.01</v>
      </c>
      <c r="M3270" s="101" t="n">
        <v>-4846.01</v>
      </c>
      <c r="N3270" s="101"/>
      <c r="O3270" s="101" t="n">
        <v>9910.01</v>
      </c>
      <c r="P3270" s="101" t="n">
        <v>-414.01</v>
      </c>
      <c r="Q3270" s="101" t="n">
        <v>-11649.01</v>
      </c>
      <c r="R3270" s="101"/>
      <c r="S3270" s="101"/>
      <c r="T3270" s="101"/>
      <c r="U3270" s="101"/>
      <c r="V3270" s="101"/>
      <c r="W3270" s="101"/>
      <c r="X3270" s="101"/>
      <c r="Y3270" s="101"/>
      <c r="Z3270" s="101"/>
      <c r="AA3270" s="101"/>
    </row>
    <row r="3271" customFormat="false" ht="15.75" hidden="false" customHeight="true" outlineLevel="0" collapsed="false">
      <c r="A3271" s="101"/>
      <c r="B3271" s="101" t="n">
        <v>51</v>
      </c>
      <c r="C3271" s="101" t="n">
        <v>161</v>
      </c>
      <c r="D3271" s="101" t="n">
        <v>110</v>
      </c>
      <c r="E3271" s="101" t="n">
        <v>271</v>
      </c>
      <c r="F3271" s="101" t="s">
        <v>331</v>
      </c>
      <c r="G3271" s="101" t="str">
        <f aca="false">E3271&amp;""&amp;F3271</f>
        <v>271Ds</v>
      </c>
      <c r="H3271" s="101" t="n">
        <v>135947.01</v>
      </c>
      <c r="I3271" s="101" t="n">
        <v>6803.01</v>
      </c>
      <c r="J3271" s="101" t="n">
        <v>2056.01</v>
      </c>
      <c r="K3271" s="101" t="n">
        <v>15031.01</v>
      </c>
      <c r="L3271" s="101" t="n">
        <v>3221.01</v>
      </c>
      <c r="M3271" s="101"/>
      <c r="N3271" s="101"/>
      <c r="O3271" s="101" t="n">
        <v>10869.9</v>
      </c>
      <c r="P3271" s="101" t="n">
        <v>3568.01</v>
      </c>
      <c r="Q3271" s="101"/>
      <c r="R3271" s="101"/>
      <c r="S3271" s="101"/>
      <c r="T3271" s="101"/>
      <c r="U3271" s="101"/>
      <c r="V3271" s="101"/>
      <c r="W3271" s="101"/>
      <c r="X3271" s="101"/>
      <c r="Y3271" s="101"/>
      <c r="Z3271" s="101"/>
      <c r="AA3271" s="101"/>
    </row>
    <row r="3272" customFormat="false" ht="15.75" hidden="false" customHeight="true" outlineLevel="0" collapsed="false">
      <c r="A3272" s="101"/>
      <c r="B3272" s="101" t="n">
        <v>60</v>
      </c>
      <c r="C3272" s="101" t="n">
        <v>166</v>
      </c>
      <c r="D3272" s="101" t="n">
        <v>106</v>
      </c>
      <c r="E3272" s="101" t="n">
        <v>272</v>
      </c>
      <c r="F3272" s="101" t="s">
        <v>327</v>
      </c>
      <c r="G3272" s="101" t="str">
        <f aca="false">E3272&amp;""&amp;F3272</f>
        <v>272Sg</v>
      </c>
      <c r="H3272" s="101" t="n">
        <v>126580.01</v>
      </c>
      <c r="I3272" s="101" t="n">
        <v>6249.01</v>
      </c>
      <c r="J3272" s="101"/>
      <c r="K3272" s="101" t="n">
        <v>11054.01</v>
      </c>
      <c r="L3272" s="101"/>
      <c r="M3272" s="101" t="n">
        <v>-2211.01</v>
      </c>
      <c r="N3272" s="101" t="n">
        <v>-2427.01</v>
      </c>
      <c r="O3272" s="101" t="n">
        <v>8680.01</v>
      </c>
      <c r="P3272" s="101"/>
      <c r="Q3272" s="101" t="n">
        <v>-7481.01</v>
      </c>
      <c r="R3272" s="101"/>
      <c r="S3272" s="101"/>
      <c r="T3272" s="101"/>
      <c r="U3272" s="101"/>
      <c r="V3272" s="101"/>
      <c r="W3272" s="101"/>
      <c r="X3272" s="101"/>
      <c r="Y3272" s="101"/>
      <c r="Z3272" s="101"/>
      <c r="AA3272" s="101"/>
    </row>
    <row r="3273" customFormat="false" ht="15.75" hidden="false" customHeight="true" outlineLevel="0" collapsed="false">
      <c r="A3273" s="101"/>
      <c r="B3273" s="101" t="n">
        <v>58</v>
      </c>
      <c r="C3273" s="101" t="n">
        <v>165</v>
      </c>
      <c r="D3273" s="101" t="n">
        <v>107</v>
      </c>
      <c r="E3273" s="101" t="n">
        <v>272</v>
      </c>
      <c r="F3273" s="101" t="s">
        <v>328</v>
      </c>
      <c r="G3273" s="101" t="str">
        <f aca="false">E3273&amp;""&amp;F3273</f>
        <v>272Bh</v>
      </c>
      <c r="H3273" s="101" t="n">
        <v>128792.01</v>
      </c>
      <c r="I3273" s="101" t="n">
        <v>5270.01</v>
      </c>
      <c r="J3273" s="101" t="n">
        <v>3256.01</v>
      </c>
      <c r="K3273" s="101" t="n">
        <v>11578.01</v>
      </c>
      <c r="L3273" s="101" t="n">
        <v>8143.01</v>
      </c>
      <c r="M3273" s="101" t="n">
        <v>-215.01</v>
      </c>
      <c r="N3273" s="101" t="n">
        <v>-4790.01</v>
      </c>
      <c r="O3273" s="101" t="n">
        <v>9305.01</v>
      </c>
      <c r="P3273" s="101"/>
      <c r="Q3273" s="101" t="n">
        <v>-7053.01</v>
      </c>
      <c r="R3273" s="101"/>
      <c r="S3273" s="101"/>
      <c r="T3273" s="101"/>
      <c r="U3273" s="101"/>
      <c r="V3273" s="101"/>
      <c r="W3273" s="101"/>
      <c r="X3273" s="101"/>
      <c r="Y3273" s="101"/>
      <c r="Z3273" s="101"/>
      <c r="AA3273" s="101"/>
    </row>
    <row r="3274" customFormat="false" ht="15.75" hidden="false" customHeight="true" outlineLevel="0" collapsed="false">
      <c r="A3274" s="101"/>
      <c r="B3274" s="101" t="n">
        <v>56</v>
      </c>
      <c r="C3274" s="101" t="n">
        <v>164</v>
      </c>
      <c r="D3274" s="101" t="n">
        <v>108</v>
      </c>
      <c r="E3274" s="101" t="n">
        <v>272</v>
      </c>
      <c r="F3274" s="101" t="s">
        <v>329</v>
      </c>
      <c r="G3274" s="101" t="str">
        <f aca="false">E3274&amp;""&amp;F3274</f>
        <v>272Hs</v>
      </c>
      <c r="H3274" s="101" t="n">
        <v>129007.01</v>
      </c>
      <c r="I3274" s="101" t="n">
        <v>6837.01</v>
      </c>
      <c r="J3274" s="101" t="n">
        <v>4272.01</v>
      </c>
      <c r="K3274" s="101" t="n">
        <v>12226.01</v>
      </c>
      <c r="L3274" s="101" t="n">
        <v>7063.01</v>
      </c>
      <c r="M3274" s="101" t="n">
        <v>-4575.01</v>
      </c>
      <c r="N3274" s="101" t="n">
        <v>-7009.01</v>
      </c>
      <c r="O3274" s="101" t="n">
        <v>9780.01</v>
      </c>
      <c r="P3274" s="101" t="n">
        <v>-3040.01</v>
      </c>
      <c r="Q3274" s="101" t="n">
        <v>-10166.01</v>
      </c>
      <c r="R3274" s="101"/>
      <c r="S3274" s="101"/>
      <c r="T3274" s="101"/>
      <c r="U3274" s="101"/>
      <c r="V3274" s="101"/>
      <c r="W3274" s="101"/>
      <c r="X3274" s="101"/>
      <c r="Y3274" s="101"/>
      <c r="Z3274" s="101"/>
      <c r="AA3274" s="101"/>
    </row>
    <row r="3275" customFormat="false" ht="15.75" hidden="false" customHeight="true" outlineLevel="0" collapsed="false">
      <c r="A3275" s="101"/>
      <c r="B3275" s="101" t="n">
        <v>54</v>
      </c>
      <c r="C3275" s="101" t="n">
        <v>163</v>
      </c>
      <c r="D3275" s="101" t="n">
        <v>109</v>
      </c>
      <c r="E3275" s="101" t="n">
        <v>272</v>
      </c>
      <c r="F3275" s="101" t="s">
        <v>330</v>
      </c>
      <c r="G3275" s="101" t="str">
        <f aca="false">E3275&amp;""&amp;F3275</f>
        <v>272Mt</v>
      </c>
      <c r="H3275" s="101" t="n">
        <v>133582.01</v>
      </c>
      <c r="I3275" s="101" t="n">
        <v>5591.01</v>
      </c>
      <c r="J3275" s="101" t="n">
        <v>1480.01</v>
      </c>
      <c r="K3275" s="101" t="n">
        <v>13275.01</v>
      </c>
      <c r="L3275" s="101" t="n">
        <v>5223.01</v>
      </c>
      <c r="M3275" s="101" t="n">
        <v>-2434.01</v>
      </c>
      <c r="N3275" s="101" t="n">
        <v>-9191.01</v>
      </c>
      <c r="O3275" s="101" t="n">
        <v>10350.01</v>
      </c>
      <c r="P3275" s="101" t="n">
        <v>303.01</v>
      </c>
      <c r="Q3275" s="101" t="n">
        <v>-10437.01</v>
      </c>
      <c r="R3275" s="101"/>
      <c r="S3275" s="101"/>
      <c r="T3275" s="101"/>
      <c r="U3275" s="101"/>
      <c r="V3275" s="101"/>
      <c r="W3275" s="101"/>
      <c r="X3275" s="101"/>
      <c r="Y3275" s="101"/>
      <c r="Z3275" s="101"/>
      <c r="AA3275" s="101"/>
    </row>
    <row r="3276" customFormat="false" ht="15.75" hidden="false" customHeight="true" outlineLevel="0" collapsed="false">
      <c r="A3276" s="101"/>
      <c r="B3276" s="101" t="n">
        <v>52</v>
      </c>
      <c r="C3276" s="101" t="n">
        <v>162</v>
      </c>
      <c r="D3276" s="101" t="n">
        <v>110</v>
      </c>
      <c r="E3276" s="101" t="n">
        <v>272</v>
      </c>
      <c r="F3276" s="101" t="s">
        <v>331</v>
      </c>
      <c r="G3276" s="101" t="str">
        <f aca="false">E3276&amp;""&amp;F3276</f>
        <v>272Ds</v>
      </c>
      <c r="H3276" s="101" t="n">
        <v>136016.01</v>
      </c>
      <c r="I3276" s="101" t="n">
        <v>8002.01</v>
      </c>
      <c r="J3276" s="101" t="n">
        <v>2374.01</v>
      </c>
      <c r="K3276" s="101" t="n">
        <v>14806.01</v>
      </c>
      <c r="L3276" s="101" t="n">
        <v>3652.01</v>
      </c>
      <c r="M3276" s="101" t="n">
        <v>-6756.01</v>
      </c>
      <c r="N3276" s="101"/>
      <c r="O3276" s="101" t="n">
        <v>10760.01</v>
      </c>
      <c r="P3276" s="101" t="n">
        <v>954.01</v>
      </c>
      <c r="Q3276" s="101"/>
      <c r="R3276" s="101"/>
      <c r="S3276" s="101"/>
      <c r="T3276" s="101"/>
      <c r="U3276" s="101"/>
      <c r="V3276" s="101"/>
      <c r="W3276" s="101"/>
      <c r="X3276" s="101"/>
      <c r="Y3276" s="101"/>
      <c r="Z3276" s="101"/>
      <c r="AA3276" s="101"/>
    </row>
    <row r="3277" customFormat="false" ht="15.75" hidden="false" customHeight="true" outlineLevel="0" collapsed="false">
      <c r="A3277" s="101"/>
      <c r="B3277" s="101" t="n">
        <v>50</v>
      </c>
      <c r="C3277" s="101" t="n">
        <v>161</v>
      </c>
      <c r="D3277" s="101" t="n">
        <v>111</v>
      </c>
      <c r="E3277" s="101" t="n">
        <v>272</v>
      </c>
      <c r="F3277" s="101" t="s">
        <v>332</v>
      </c>
      <c r="G3277" s="101" t="str">
        <f aca="false">E3277&amp;""&amp;F3277</f>
        <v>272Rg</v>
      </c>
      <c r="H3277" s="101" t="n">
        <v>142773.01</v>
      </c>
      <c r="I3277" s="101"/>
      <c r="J3277" s="101" t="n">
        <v>464.01</v>
      </c>
      <c r="K3277" s="101"/>
      <c r="L3277" s="101" t="n">
        <v>2519.01</v>
      </c>
      <c r="M3277" s="101"/>
      <c r="N3277" s="101"/>
      <c r="O3277" s="101" t="n">
        <v>11197.35</v>
      </c>
      <c r="P3277" s="101" t="n">
        <v>4382.01</v>
      </c>
      <c r="Q3277" s="101"/>
      <c r="R3277" s="101"/>
      <c r="S3277" s="101"/>
      <c r="T3277" s="101"/>
      <c r="U3277" s="101"/>
      <c r="V3277" s="101"/>
      <c r="W3277" s="101"/>
      <c r="X3277" s="101"/>
      <c r="Y3277" s="101"/>
      <c r="Z3277" s="101"/>
      <c r="AA3277" s="101"/>
    </row>
    <row r="3278" customFormat="false" ht="15.75" hidden="false" customHeight="true" outlineLevel="0" collapsed="false">
      <c r="A3278" s="101"/>
      <c r="B3278" s="101" t="n">
        <v>61</v>
      </c>
      <c r="C3278" s="101" t="n">
        <v>167</v>
      </c>
      <c r="D3278" s="101" t="n">
        <v>106</v>
      </c>
      <c r="E3278" s="101" t="n">
        <v>273</v>
      </c>
      <c r="F3278" s="101" t="s">
        <v>327</v>
      </c>
      <c r="G3278" s="101" t="str">
        <f aca="false">E3278&amp;""&amp;F3278</f>
        <v>273Sg</v>
      </c>
      <c r="H3278" s="101" t="n">
        <v>130018.01</v>
      </c>
      <c r="I3278" s="101" t="n">
        <v>4634.01</v>
      </c>
      <c r="J3278" s="101"/>
      <c r="K3278" s="101" t="n">
        <v>10883.01</v>
      </c>
      <c r="L3278" s="101"/>
      <c r="M3278" s="101" t="n">
        <v>-615.01</v>
      </c>
      <c r="N3278" s="101" t="n">
        <v>-1955.01</v>
      </c>
      <c r="O3278" s="101"/>
      <c r="P3278" s="101"/>
      <c r="Q3278" s="101" t="n">
        <v>-6845.01</v>
      </c>
      <c r="R3278" s="101"/>
      <c r="S3278" s="101"/>
      <c r="T3278" s="101"/>
      <c r="U3278" s="101"/>
      <c r="V3278" s="101"/>
      <c r="W3278" s="101"/>
      <c r="X3278" s="101"/>
      <c r="Y3278" s="101"/>
      <c r="Z3278" s="101"/>
      <c r="AA3278" s="101"/>
    </row>
    <row r="3279" customFormat="false" ht="15.75" hidden="false" customHeight="true" outlineLevel="0" collapsed="false">
      <c r="A3279" s="101"/>
      <c r="B3279" s="101" t="n">
        <v>59</v>
      </c>
      <c r="C3279" s="101" t="n">
        <v>166</v>
      </c>
      <c r="D3279" s="101" t="n">
        <v>107</v>
      </c>
      <c r="E3279" s="101" t="n">
        <v>273</v>
      </c>
      <c r="F3279" s="101" t="s">
        <v>328</v>
      </c>
      <c r="G3279" s="101" t="str">
        <f aca="false">E3279&amp;""&amp;F3279</f>
        <v>273Bh</v>
      </c>
      <c r="H3279" s="101" t="n">
        <v>130633.01</v>
      </c>
      <c r="I3279" s="101" t="n">
        <v>6230.01</v>
      </c>
      <c r="J3279" s="101" t="n">
        <v>3236.01</v>
      </c>
      <c r="K3279" s="101" t="n">
        <v>11500.01</v>
      </c>
      <c r="L3279" s="101"/>
      <c r="M3279" s="101" t="n">
        <v>-1340.01</v>
      </c>
      <c r="N3279" s="101" t="n">
        <v>-3874.01</v>
      </c>
      <c r="O3279" s="101" t="n">
        <v>9060.01</v>
      </c>
      <c r="P3279" s="101"/>
      <c r="Q3279" s="101" t="n">
        <v>-6445.01</v>
      </c>
      <c r="R3279" s="101"/>
      <c r="S3279" s="101"/>
      <c r="T3279" s="101"/>
      <c r="U3279" s="101"/>
      <c r="V3279" s="101"/>
      <c r="W3279" s="101"/>
      <c r="X3279" s="101"/>
      <c r="Y3279" s="101"/>
      <c r="Z3279" s="101"/>
      <c r="AA3279" s="101"/>
    </row>
    <row r="3280" customFormat="false" ht="15.75" hidden="false" customHeight="true" outlineLevel="0" collapsed="false">
      <c r="A3280" s="101"/>
      <c r="B3280" s="101" t="n">
        <v>57</v>
      </c>
      <c r="C3280" s="101" t="n">
        <v>165</v>
      </c>
      <c r="D3280" s="101" t="n">
        <v>108</v>
      </c>
      <c r="E3280" s="101" t="n">
        <v>273</v>
      </c>
      <c r="F3280" s="101" t="s">
        <v>329</v>
      </c>
      <c r="G3280" s="101" t="str">
        <f aca="false">E3280&amp;""&amp;F3280</f>
        <v>273Hs</v>
      </c>
      <c r="H3280" s="101" t="n">
        <v>131973.01</v>
      </c>
      <c r="I3280" s="101" t="n">
        <v>5105.01</v>
      </c>
      <c r="J3280" s="101" t="n">
        <v>4108.01</v>
      </c>
      <c r="K3280" s="101" t="n">
        <v>11943.01</v>
      </c>
      <c r="L3280" s="101" t="n">
        <v>7363.01</v>
      </c>
      <c r="M3280" s="101" t="n">
        <v>-2534.01</v>
      </c>
      <c r="N3280" s="101" t="n">
        <v>-6410.01</v>
      </c>
      <c r="O3280" s="101" t="n">
        <v>9732.9</v>
      </c>
      <c r="P3280" s="101" t="n">
        <v>-1897.01</v>
      </c>
      <c r="Q3280" s="101" t="n">
        <v>-9680.01</v>
      </c>
      <c r="R3280" s="101"/>
      <c r="S3280" s="101"/>
      <c r="T3280" s="101"/>
      <c r="U3280" s="101"/>
      <c r="V3280" s="101"/>
      <c r="W3280" s="101"/>
      <c r="X3280" s="101"/>
      <c r="Y3280" s="101"/>
      <c r="Z3280" s="101"/>
      <c r="AA3280" s="101"/>
    </row>
    <row r="3281" customFormat="false" ht="15.75" hidden="false" customHeight="true" outlineLevel="0" collapsed="false">
      <c r="A3281" s="101"/>
      <c r="B3281" s="101" t="n">
        <v>55</v>
      </c>
      <c r="C3281" s="101" t="n">
        <v>164</v>
      </c>
      <c r="D3281" s="101" t="n">
        <v>109</v>
      </c>
      <c r="E3281" s="101" t="n">
        <v>273</v>
      </c>
      <c r="F3281" s="101" t="s">
        <v>330</v>
      </c>
      <c r="G3281" s="101" t="str">
        <f aca="false">E3281&amp;""&amp;F3281</f>
        <v>273Mt</v>
      </c>
      <c r="H3281" s="101" t="n">
        <v>134507.01</v>
      </c>
      <c r="I3281" s="101" t="n">
        <v>7147.01</v>
      </c>
      <c r="J3281" s="101" t="n">
        <v>1789.01</v>
      </c>
      <c r="K3281" s="101" t="n">
        <v>12738.01</v>
      </c>
      <c r="L3281" s="101" t="n">
        <v>6062.01</v>
      </c>
      <c r="M3281" s="101" t="n">
        <v>-3876.01</v>
      </c>
      <c r="N3281" s="101" t="n">
        <v>-8130.01</v>
      </c>
      <c r="O3281" s="101" t="n">
        <v>10600.01</v>
      </c>
      <c r="P3281" s="101" t="n">
        <v>-1574.01</v>
      </c>
      <c r="Q3281" s="101" t="n">
        <v>-9581.01</v>
      </c>
      <c r="R3281" s="101"/>
      <c r="S3281" s="101"/>
      <c r="T3281" s="101"/>
      <c r="U3281" s="101"/>
      <c r="V3281" s="101"/>
      <c r="W3281" s="101"/>
      <c r="X3281" s="101"/>
      <c r="Y3281" s="101"/>
      <c r="Z3281" s="101"/>
      <c r="AA3281" s="101"/>
    </row>
    <row r="3282" customFormat="false" ht="15.75" hidden="false" customHeight="true" outlineLevel="0" collapsed="false">
      <c r="A3282" s="101"/>
      <c r="B3282" s="101" t="n">
        <v>53</v>
      </c>
      <c r="C3282" s="101" t="n">
        <v>163</v>
      </c>
      <c r="D3282" s="101" t="n">
        <v>110</v>
      </c>
      <c r="E3282" s="101" t="n">
        <v>273</v>
      </c>
      <c r="F3282" s="101" t="s">
        <v>331</v>
      </c>
      <c r="G3282" s="101" t="str">
        <f aca="false">E3282&amp;""&amp;F3282</f>
        <v>273Ds</v>
      </c>
      <c r="H3282" s="101" t="n">
        <v>138383.01</v>
      </c>
      <c r="I3282" s="101" t="n">
        <v>5705.01</v>
      </c>
      <c r="J3282" s="101" t="n">
        <v>2488.01</v>
      </c>
      <c r="K3282" s="101" t="n">
        <v>13707.01</v>
      </c>
      <c r="L3282" s="101" t="n">
        <v>3968.01</v>
      </c>
      <c r="M3282" s="101" t="n">
        <v>-4253.01</v>
      </c>
      <c r="N3282" s="101"/>
      <c r="O3282" s="101" t="n">
        <v>11367.9</v>
      </c>
      <c r="P3282" s="101" t="n">
        <v>2087.01</v>
      </c>
      <c r="Q3282" s="101" t="n">
        <v>-12461.01</v>
      </c>
      <c r="R3282" s="101"/>
      <c r="S3282" s="101"/>
      <c r="T3282" s="101"/>
      <c r="U3282" s="101"/>
      <c r="V3282" s="101"/>
      <c r="W3282" s="101"/>
      <c r="X3282" s="101"/>
      <c r="Y3282" s="101"/>
      <c r="Z3282" s="101"/>
      <c r="AA3282" s="101"/>
    </row>
    <row r="3283" customFormat="false" ht="15.75" hidden="false" customHeight="true" outlineLevel="0" collapsed="false">
      <c r="A3283" s="101"/>
      <c r="B3283" s="101" t="n">
        <v>51</v>
      </c>
      <c r="C3283" s="101" t="n">
        <v>162</v>
      </c>
      <c r="D3283" s="101" t="n">
        <v>111</v>
      </c>
      <c r="E3283" s="101" t="n">
        <v>273</v>
      </c>
      <c r="F3283" s="101" t="s">
        <v>332</v>
      </c>
      <c r="G3283" s="101" t="str">
        <f aca="false">E3283&amp;""&amp;F3283</f>
        <v>273Rg</v>
      </c>
      <c r="H3283" s="101" t="n">
        <v>142636.01</v>
      </c>
      <c r="I3283" s="101" t="n">
        <v>8208.01</v>
      </c>
      <c r="J3283" s="101" t="n">
        <v>669.01</v>
      </c>
      <c r="K3283" s="101"/>
      <c r="L3283" s="101" t="n">
        <v>3043.01</v>
      </c>
      <c r="M3283" s="101"/>
      <c r="N3283" s="101"/>
      <c r="O3283" s="101" t="n">
        <v>10900.01</v>
      </c>
      <c r="P3283" s="101" t="n">
        <v>1765.01</v>
      </c>
      <c r="Q3283" s="101"/>
      <c r="R3283" s="101"/>
      <c r="S3283" s="101"/>
      <c r="T3283" s="101"/>
      <c r="U3283" s="101"/>
      <c r="V3283" s="101"/>
      <c r="W3283" s="101"/>
      <c r="X3283" s="101"/>
      <c r="Y3283" s="101"/>
      <c r="Z3283" s="101"/>
      <c r="AA3283" s="101"/>
    </row>
    <row r="3284" customFormat="false" ht="15.75" hidden="false" customHeight="true" outlineLevel="0" collapsed="false">
      <c r="A3284" s="101"/>
      <c r="B3284" s="101" t="n">
        <v>60</v>
      </c>
      <c r="C3284" s="101" t="n">
        <v>167</v>
      </c>
      <c r="D3284" s="101" t="n">
        <v>107</v>
      </c>
      <c r="E3284" s="101" t="n">
        <v>274</v>
      </c>
      <c r="F3284" s="101" t="s">
        <v>328</v>
      </c>
      <c r="G3284" s="101" t="str">
        <f aca="false">E3284&amp;""&amp;F3284</f>
        <v>274Bh</v>
      </c>
      <c r="H3284" s="101" t="n">
        <v>133714.01</v>
      </c>
      <c r="I3284" s="101" t="n">
        <v>4991.01</v>
      </c>
      <c r="J3284" s="101" t="n">
        <v>3593.01</v>
      </c>
      <c r="K3284" s="101" t="n">
        <v>11220.01</v>
      </c>
      <c r="L3284" s="101"/>
      <c r="M3284" s="101" t="n">
        <v>227.01</v>
      </c>
      <c r="N3284" s="101" t="n">
        <v>-3444.01</v>
      </c>
      <c r="O3284" s="101" t="n">
        <v>8932</v>
      </c>
      <c r="P3284" s="101"/>
      <c r="Q3284" s="101" t="n">
        <v>-6330.01</v>
      </c>
      <c r="R3284" s="101"/>
      <c r="S3284" s="101"/>
      <c r="T3284" s="101"/>
      <c r="U3284" s="101"/>
      <c r="V3284" s="101"/>
      <c r="W3284" s="101"/>
      <c r="X3284" s="101"/>
      <c r="Y3284" s="101"/>
      <c r="Z3284" s="101"/>
      <c r="AA3284" s="101"/>
    </row>
    <row r="3285" customFormat="false" ht="15.75" hidden="false" customHeight="true" outlineLevel="0" collapsed="false">
      <c r="A3285" s="101"/>
      <c r="B3285" s="101" t="n">
        <v>58</v>
      </c>
      <c r="C3285" s="101" t="n">
        <v>166</v>
      </c>
      <c r="D3285" s="101" t="n">
        <v>108</v>
      </c>
      <c r="E3285" s="101" t="n">
        <v>274</v>
      </c>
      <c r="F3285" s="101" t="s">
        <v>329</v>
      </c>
      <c r="G3285" s="101" t="str">
        <f aca="false">E3285&amp;""&amp;F3285</f>
        <v>274Hs</v>
      </c>
      <c r="H3285" s="101" t="n">
        <v>133487.01</v>
      </c>
      <c r="I3285" s="101" t="n">
        <v>6558.01</v>
      </c>
      <c r="J3285" s="101" t="n">
        <v>4436.01</v>
      </c>
      <c r="K3285" s="101" t="n">
        <v>11663.01</v>
      </c>
      <c r="L3285" s="101" t="n">
        <v>7672.01</v>
      </c>
      <c r="M3285" s="101" t="n">
        <v>-3671.01</v>
      </c>
      <c r="N3285" s="101" t="n">
        <v>-5689.01</v>
      </c>
      <c r="O3285" s="101" t="n">
        <v>9570.01</v>
      </c>
      <c r="P3285" s="101" t="n">
        <v>-3820.01</v>
      </c>
      <c r="Q3285" s="101" t="n">
        <v>-9092.01</v>
      </c>
      <c r="R3285" s="101"/>
      <c r="S3285" s="101"/>
      <c r="T3285" s="101"/>
      <c r="U3285" s="101"/>
      <c r="V3285" s="101"/>
      <c r="W3285" s="101"/>
      <c r="X3285" s="101"/>
      <c r="Y3285" s="101"/>
      <c r="Z3285" s="101"/>
      <c r="AA3285" s="101"/>
    </row>
    <row r="3286" customFormat="false" ht="15.75" hidden="false" customHeight="true" outlineLevel="0" collapsed="false">
      <c r="A3286" s="101"/>
      <c r="B3286" s="101" t="n">
        <v>56</v>
      </c>
      <c r="C3286" s="101" t="n">
        <v>165</v>
      </c>
      <c r="D3286" s="101" t="n">
        <v>109</v>
      </c>
      <c r="E3286" s="101" t="n">
        <v>274</v>
      </c>
      <c r="F3286" s="101" t="s">
        <v>330</v>
      </c>
      <c r="G3286" s="101" t="str">
        <f aca="false">E3286&amp;""&amp;F3286</f>
        <v>274Mt</v>
      </c>
      <c r="H3286" s="101" t="n">
        <v>137158.01</v>
      </c>
      <c r="I3286" s="101" t="n">
        <v>5420.01</v>
      </c>
      <c r="J3286" s="101" t="n">
        <v>2104.01</v>
      </c>
      <c r="K3286" s="101" t="n">
        <v>12567.01</v>
      </c>
      <c r="L3286" s="101" t="n">
        <v>6212.01</v>
      </c>
      <c r="M3286" s="101" t="n">
        <v>-2017.01</v>
      </c>
      <c r="N3286" s="101" t="n">
        <v>-7459.01</v>
      </c>
      <c r="O3286" s="101" t="n">
        <v>10506.01</v>
      </c>
      <c r="P3286" s="101" t="n">
        <v>-764.01</v>
      </c>
      <c r="Q3286" s="101" t="n">
        <v>-9296.01</v>
      </c>
      <c r="R3286" s="101"/>
      <c r="S3286" s="101"/>
      <c r="T3286" s="101"/>
      <c r="U3286" s="101"/>
      <c r="V3286" s="101"/>
      <c r="W3286" s="101"/>
      <c r="X3286" s="101"/>
      <c r="Y3286" s="101"/>
      <c r="Z3286" s="101"/>
      <c r="AA3286" s="101"/>
    </row>
    <row r="3287" customFormat="false" ht="15.75" hidden="false" customHeight="true" outlineLevel="0" collapsed="false">
      <c r="A3287" s="101"/>
      <c r="B3287" s="101" t="n">
        <v>54</v>
      </c>
      <c r="C3287" s="101" t="n">
        <v>164</v>
      </c>
      <c r="D3287" s="101" t="n">
        <v>110</v>
      </c>
      <c r="E3287" s="101" t="n">
        <v>274</v>
      </c>
      <c r="F3287" s="101" t="s">
        <v>331</v>
      </c>
      <c r="G3287" s="101" t="str">
        <f aca="false">E3287&amp;""&amp;F3287</f>
        <v>274Ds</v>
      </c>
      <c r="H3287" s="101" t="n">
        <v>139175.01</v>
      </c>
      <c r="I3287" s="101" t="n">
        <v>7279.01</v>
      </c>
      <c r="J3287" s="101" t="n">
        <v>2621.01</v>
      </c>
      <c r="K3287" s="101" t="n">
        <v>12984.01</v>
      </c>
      <c r="L3287" s="101" t="n">
        <v>4410.01</v>
      </c>
      <c r="M3287" s="101" t="n">
        <v>-5442.01</v>
      </c>
      <c r="N3287" s="101"/>
      <c r="O3287" s="101" t="n">
        <v>11660.01</v>
      </c>
      <c r="P3287" s="101" t="n">
        <v>-87.01</v>
      </c>
      <c r="Q3287" s="101" t="n">
        <v>-11533.01</v>
      </c>
      <c r="R3287" s="101"/>
      <c r="S3287" s="101"/>
      <c r="T3287" s="101"/>
      <c r="U3287" s="101"/>
      <c r="V3287" s="101"/>
      <c r="W3287" s="101"/>
      <c r="X3287" s="101"/>
      <c r="Y3287" s="101"/>
      <c r="Z3287" s="101"/>
      <c r="AA3287" s="101"/>
    </row>
    <row r="3288" customFormat="false" ht="15.75" hidden="false" customHeight="true" outlineLevel="0" collapsed="false">
      <c r="A3288" s="101"/>
      <c r="B3288" s="101" t="n">
        <v>52</v>
      </c>
      <c r="C3288" s="101" t="n">
        <v>163</v>
      </c>
      <c r="D3288" s="101" t="n">
        <v>111</v>
      </c>
      <c r="E3288" s="101" t="n">
        <v>274</v>
      </c>
      <c r="F3288" s="101" t="s">
        <v>332</v>
      </c>
      <c r="G3288" s="101" t="str">
        <f aca="false">E3288&amp;""&amp;F3288</f>
        <v>274Rg</v>
      </c>
      <c r="H3288" s="101" t="n">
        <v>144617.01</v>
      </c>
      <c r="I3288" s="101" t="n">
        <v>6091.01</v>
      </c>
      <c r="J3288" s="101" t="n">
        <v>1055.01</v>
      </c>
      <c r="K3288" s="101" t="n">
        <v>14299.01</v>
      </c>
      <c r="L3288" s="101" t="n">
        <v>3543.01</v>
      </c>
      <c r="M3288" s="101"/>
      <c r="N3288" s="101"/>
      <c r="O3288" s="101" t="n">
        <v>11477.9</v>
      </c>
      <c r="P3288" s="101" t="n">
        <v>2821.01</v>
      </c>
      <c r="Q3288" s="101"/>
      <c r="R3288" s="101"/>
      <c r="S3288" s="101"/>
      <c r="T3288" s="101"/>
      <c r="U3288" s="101"/>
      <c r="V3288" s="101"/>
      <c r="W3288" s="101"/>
      <c r="X3288" s="101"/>
      <c r="Y3288" s="101"/>
      <c r="Z3288" s="101"/>
      <c r="AA3288" s="101"/>
    </row>
    <row r="3289" customFormat="false" ht="15.75" hidden="false" customHeight="true" outlineLevel="0" collapsed="false">
      <c r="A3289" s="101"/>
      <c r="B3289" s="101" t="n">
        <v>61</v>
      </c>
      <c r="C3289" s="101" t="n">
        <v>168</v>
      </c>
      <c r="D3289" s="101" t="n">
        <v>107</v>
      </c>
      <c r="E3289" s="101" t="n">
        <v>275</v>
      </c>
      <c r="F3289" s="101" t="s">
        <v>328</v>
      </c>
      <c r="G3289" s="101" t="str">
        <f aca="false">E3289&amp;""&amp;F3289</f>
        <v>275Bh</v>
      </c>
      <c r="H3289" s="101" t="n">
        <v>135691.01</v>
      </c>
      <c r="I3289" s="101" t="n">
        <v>6095.01</v>
      </c>
      <c r="J3289" s="101"/>
      <c r="K3289" s="101" t="n">
        <v>11085.01</v>
      </c>
      <c r="L3289" s="101"/>
      <c r="M3289" s="101" t="n">
        <v>-930.01</v>
      </c>
      <c r="N3289" s="101" t="n">
        <v>-2935.01</v>
      </c>
      <c r="O3289" s="101"/>
      <c r="P3289" s="101"/>
      <c r="Q3289" s="101" t="n">
        <v>-5867.01</v>
      </c>
      <c r="R3289" s="101"/>
      <c r="S3289" s="101"/>
      <c r="T3289" s="101"/>
      <c r="U3289" s="101"/>
      <c r="V3289" s="101"/>
      <c r="W3289" s="101"/>
      <c r="X3289" s="101"/>
      <c r="Y3289" s="101"/>
      <c r="Z3289" s="101"/>
      <c r="AA3289" s="101"/>
    </row>
    <row r="3290" customFormat="false" ht="15.75" hidden="false" customHeight="true" outlineLevel="0" collapsed="false">
      <c r="A3290" s="101"/>
      <c r="B3290" s="101" t="n">
        <v>59</v>
      </c>
      <c r="C3290" s="101" t="n">
        <v>167</v>
      </c>
      <c r="D3290" s="101" t="n">
        <v>108</v>
      </c>
      <c r="E3290" s="101" t="n">
        <v>275</v>
      </c>
      <c r="F3290" s="101" t="s">
        <v>329</v>
      </c>
      <c r="G3290" s="101" t="str">
        <f aca="false">E3290&amp;""&amp;F3290</f>
        <v>275Hs</v>
      </c>
      <c r="H3290" s="101" t="n">
        <v>136621.01</v>
      </c>
      <c r="I3290" s="101" t="n">
        <v>4937.01</v>
      </c>
      <c r="J3290" s="101" t="n">
        <v>4382.01</v>
      </c>
      <c r="K3290" s="101" t="n">
        <v>11495.01</v>
      </c>
      <c r="L3290" s="101" t="n">
        <v>7975.01</v>
      </c>
      <c r="M3290" s="101" t="n">
        <v>-2005.01</v>
      </c>
      <c r="N3290" s="101" t="n">
        <v>-4997.01</v>
      </c>
      <c r="O3290" s="101" t="n">
        <v>9437.6</v>
      </c>
      <c r="P3290" s="101"/>
      <c r="Q3290" s="101" t="n">
        <v>-8609.01</v>
      </c>
      <c r="R3290" s="101"/>
      <c r="S3290" s="101"/>
      <c r="T3290" s="101"/>
      <c r="U3290" s="101"/>
      <c r="V3290" s="101"/>
      <c r="W3290" s="101"/>
      <c r="X3290" s="101"/>
      <c r="Y3290" s="101"/>
      <c r="Z3290" s="101"/>
      <c r="AA3290" s="101"/>
    </row>
    <row r="3291" customFormat="false" ht="15.75" hidden="false" customHeight="true" outlineLevel="0" collapsed="false">
      <c r="A3291" s="101"/>
      <c r="B3291" s="101" t="n">
        <v>57</v>
      </c>
      <c r="C3291" s="101" t="n">
        <v>166</v>
      </c>
      <c r="D3291" s="101" t="n">
        <v>109</v>
      </c>
      <c r="E3291" s="101" t="n">
        <v>275</v>
      </c>
      <c r="F3291" s="101" t="s">
        <v>330</v>
      </c>
      <c r="G3291" s="101" t="str">
        <f aca="false">E3291&amp;""&amp;F3291</f>
        <v>275Mt</v>
      </c>
      <c r="H3291" s="101" t="n">
        <v>138625.01</v>
      </c>
      <c r="I3291" s="101" t="n">
        <v>6604.01</v>
      </c>
      <c r="J3291" s="101" t="n">
        <v>2150.01</v>
      </c>
      <c r="K3291" s="101" t="n">
        <v>12024.01</v>
      </c>
      <c r="L3291" s="101" t="n">
        <v>6586.01</v>
      </c>
      <c r="M3291" s="101" t="n">
        <v>-2993.01</v>
      </c>
      <c r="N3291" s="101" t="n">
        <v>-6631.01</v>
      </c>
      <c r="O3291" s="101" t="n">
        <v>10210.01</v>
      </c>
      <c r="P3291" s="101" t="n">
        <v>-2378.01</v>
      </c>
      <c r="Q3291" s="101" t="n">
        <v>-8621.01</v>
      </c>
      <c r="R3291" s="101"/>
      <c r="S3291" s="101"/>
      <c r="T3291" s="101"/>
      <c r="U3291" s="101"/>
      <c r="V3291" s="101"/>
      <c r="W3291" s="101"/>
      <c r="X3291" s="101"/>
      <c r="Y3291" s="101"/>
      <c r="Z3291" s="101"/>
      <c r="AA3291" s="101"/>
    </row>
    <row r="3292" customFormat="false" ht="15.75" hidden="false" customHeight="true" outlineLevel="0" collapsed="false">
      <c r="A3292" s="101"/>
      <c r="B3292" s="101" t="n">
        <v>55</v>
      </c>
      <c r="C3292" s="101" t="n">
        <v>165</v>
      </c>
      <c r="D3292" s="101" t="n">
        <v>110</v>
      </c>
      <c r="E3292" s="101" t="n">
        <v>275</v>
      </c>
      <c r="F3292" s="101" t="s">
        <v>331</v>
      </c>
      <c r="G3292" s="101" t="str">
        <f aca="false">E3292&amp;""&amp;F3292</f>
        <v>275Ds</v>
      </c>
      <c r="H3292" s="101" t="n">
        <v>141618.01</v>
      </c>
      <c r="I3292" s="101" t="n">
        <v>5628.01</v>
      </c>
      <c r="J3292" s="101" t="n">
        <v>2829.01</v>
      </c>
      <c r="K3292" s="101" t="n">
        <v>12908.01</v>
      </c>
      <c r="L3292" s="101" t="n">
        <v>4933.01</v>
      </c>
      <c r="M3292" s="101" t="n">
        <v>-3639.01</v>
      </c>
      <c r="N3292" s="101"/>
      <c r="O3292" s="101" t="n">
        <v>11420.01</v>
      </c>
      <c r="P3292" s="101" t="n">
        <v>842.01</v>
      </c>
      <c r="Q3292" s="101" t="n">
        <v>-11070.01</v>
      </c>
      <c r="R3292" s="101"/>
      <c r="S3292" s="101"/>
      <c r="T3292" s="101"/>
      <c r="U3292" s="101"/>
      <c r="V3292" s="101"/>
      <c r="W3292" s="101"/>
      <c r="X3292" s="101"/>
      <c r="Y3292" s="101"/>
      <c r="Z3292" s="101"/>
      <c r="AA3292" s="101"/>
    </row>
    <row r="3293" customFormat="false" ht="15.75" hidden="false" customHeight="true" outlineLevel="0" collapsed="false">
      <c r="A3293" s="101"/>
      <c r="B3293" s="101" t="n">
        <v>53</v>
      </c>
      <c r="C3293" s="101" t="n">
        <v>164</v>
      </c>
      <c r="D3293" s="101" t="n">
        <v>111</v>
      </c>
      <c r="E3293" s="101" t="n">
        <v>275</v>
      </c>
      <c r="F3293" s="101" t="s">
        <v>332</v>
      </c>
      <c r="G3293" s="101" t="str">
        <f aca="false">E3293&amp;""&amp;F3293</f>
        <v>275Rg</v>
      </c>
      <c r="H3293" s="101" t="n">
        <v>145257.01</v>
      </c>
      <c r="I3293" s="101" t="n">
        <v>7432.01</v>
      </c>
      <c r="J3293" s="101" t="n">
        <v>1207.01</v>
      </c>
      <c r="K3293" s="101" t="n">
        <v>13522.01</v>
      </c>
      <c r="L3293" s="101" t="n">
        <v>3828.01</v>
      </c>
      <c r="M3293" s="101"/>
      <c r="N3293" s="101"/>
      <c r="O3293" s="101" t="n">
        <v>11730.01</v>
      </c>
      <c r="P3293" s="101" t="n">
        <v>810.01</v>
      </c>
      <c r="Q3293" s="101"/>
      <c r="R3293" s="101"/>
      <c r="S3293" s="101"/>
      <c r="T3293" s="101"/>
      <c r="U3293" s="101"/>
      <c r="V3293" s="101"/>
      <c r="W3293" s="101"/>
      <c r="X3293" s="101"/>
      <c r="Y3293" s="101"/>
      <c r="Z3293" s="101"/>
      <c r="AA3293" s="101"/>
    </row>
    <row r="3294" customFormat="false" ht="15.75" hidden="false" customHeight="true" outlineLevel="0" collapsed="false">
      <c r="A3294" s="101"/>
      <c r="B3294" s="101" t="n">
        <v>60</v>
      </c>
      <c r="C3294" s="101" t="n">
        <v>168</v>
      </c>
      <c r="D3294" s="101" t="n">
        <v>108</v>
      </c>
      <c r="E3294" s="101" t="n">
        <v>276</v>
      </c>
      <c r="F3294" s="101" t="s">
        <v>329</v>
      </c>
      <c r="G3294" s="101" t="str">
        <f aca="false">E3294&amp;""&amp;F3294</f>
        <v>276Hs</v>
      </c>
      <c r="H3294" s="101" t="n">
        <v>138285.01</v>
      </c>
      <c r="I3294" s="101" t="n">
        <v>6407.01</v>
      </c>
      <c r="J3294" s="101" t="n">
        <v>4694.01</v>
      </c>
      <c r="K3294" s="101" t="n">
        <v>11344.01</v>
      </c>
      <c r="L3294" s="101"/>
      <c r="M3294" s="101" t="n">
        <v>-2924.01</v>
      </c>
      <c r="N3294" s="101" t="n">
        <v>-4257.01</v>
      </c>
      <c r="O3294" s="101" t="n">
        <v>9280.01</v>
      </c>
      <c r="P3294" s="101"/>
      <c r="Q3294" s="101" t="n">
        <v>-8411.01</v>
      </c>
      <c r="R3294" s="101"/>
      <c r="S3294" s="101"/>
      <c r="T3294" s="101"/>
      <c r="U3294" s="101"/>
      <c r="V3294" s="101"/>
      <c r="W3294" s="101"/>
      <c r="X3294" s="101"/>
      <c r="Y3294" s="101"/>
      <c r="Z3294" s="101"/>
      <c r="AA3294" s="101"/>
    </row>
    <row r="3295" customFormat="false" ht="15.75" hidden="false" customHeight="true" outlineLevel="0" collapsed="false">
      <c r="A3295" s="101"/>
      <c r="B3295" s="101" t="n">
        <v>58</v>
      </c>
      <c r="C3295" s="101" t="n">
        <v>167</v>
      </c>
      <c r="D3295" s="101" t="n">
        <v>109</v>
      </c>
      <c r="E3295" s="101" t="n">
        <v>276</v>
      </c>
      <c r="F3295" s="101" t="s">
        <v>330</v>
      </c>
      <c r="G3295" s="101" t="str">
        <f aca="false">E3295&amp;""&amp;F3295</f>
        <v>276Mt</v>
      </c>
      <c r="H3295" s="101" t="n">
        <v>141209.01</v>
      </c>
      <c r="I3295" s="101" t="n">
        <v>5488.01</v>
      </c>
      <c r="J3295" s="101" t="n">
        <v>2701.01</v>
      </c>
      <c r="K3295" s="101" t="n">
        <v>12092.01</v>
      </c>
      <c r="L3295" s="101" t="n">
        <v>7083.01</v>
      </c>
      <c r="M3295" s="101" t="n">
        <v>-1333.01</v>
      </c>
      <c r="N3295" s="101" t="n">
        <v>-6278.01</v>
      </c>
      <c r="O3295" s="101" t="n">
        <v>9992.01</v>
      </c>
      <c r="P3295" s="101" t="n">
        <v>-1771.01</v>
      </c>
      <c r="Q3295" s="101" t="n">
        <v>-8480.01</v>
      </c>
      <c r="R3295" s="101"/>
      <c r="S3295" s="101"/>
      <c r="T3295" s="101"/>
      <c r="U3295" s="101"/>
      <c r="V3295" s="101"/>
      <c r="W3295" s="101"/>
      <c r="X3295" s="101"/>
      <c r="Y3295" s="101"/>
      <c r="Z3295" s="101"/>
      <c r="AA3295" s="101"/>
    </row>
    <row r="3296" customFormat="false" ht="15.75" hidden="false" customHeight="true" outlineLevel="0" collapsed="false">
      <c r="A3296" s="101"/>
      <c r="B3296" s="101" t="n">
        <v>56</v>
      </c>
      <c r="C3296" s="101" t="n">
        <v>166</v>
      </c>
      <c r="D3296" s="101" t="n">
        <v>110</v>
      </c>
      <c r="E3296" s="101" t="n">
        <v>276</v>
      </c>
      <c r="F3296" s="101" t="s">
        <v>331</v>
      </c>
      <c r="G3296" s="101" t="str">
        <f aca="false">E3296&amp;""&amp;F3296</f>
        <v>276Ds</v>
      </c>
      <c r="H3296" s="101" t="n">
        <v>142542.01</v>
      </c>
      <c r="I3296" s="101" t="n">
        <v>7147.01</v>
      </c>
      <c r="J3296" s="101" t="n">
        <v>3372.01</v>
      </c>
      <c r="K3296" s="101" t="n">
        <v>12776.01</v>
      </c>
      <c r="L3296" s="101" t="n">
        <v>5523.01</v>
      </c>
      <c r="M3296" s="101" t="n">
        <v>-4945.01</v>
      </c>
      <c r="N3296" s="101" t="n">
        <v>-7811.01</v>
      </c>
      <c r="O3296" s="101" t="n">
        <v>11110.01</v>
      </c>
      <c r="P3296" s="101" t="n">
        <v>-1368.01</v>
      </c>
      <c r="Q3296" s="101" t="n">
        <v>-10786.01</v>
      </c>
      <c r="R3296" s="101"/>
      <c r="S3296" s="101"/>
      <c r="T3296" s="101"/>
      <c r="U3296" s="101"/>
      <c r="V3296" s="101"/>
      <c r="W3296" s="101"/>
      <c r="X3296" s="101"/>
      <c r="Y3296" s="101"/>
      <c r="Z3296" s="101"/>
      <c r="AA3296" s="101"/>
    </row>
    <row r="3297" customFormat="false" ht="15.75" hidden="false" customHeight="true" outlineLevel="0" collapsed="false">
      <c r="A3297" s="101"/>
      <c r="B3297" s="101" t="n">
        <v>54</v>
      </c>
      <c r="C3297" s="101" t="n">
        <v>165</v>
      </c>
      <c r="D3297" s="101" t="n">
        <v>111</v>
      </c>
      <c r="E3297" s="101" t="n">
        <v>276</v>
      </c>
      <c r="F3297" s="101" t="s">
        <v>332</v>
      </c>
      <c r="G3297" s="101" t="str">
        <f aca="false">E3297&amp;""&amp;F3297</f>
        <v>276Rg</v>
      </c>
      <c r="H3297" s="101" t="n">
        <v>147487.01</v>
      </c>
      <c r="I3297" s="101" t="n">
        <v>5841.01</v>
      </c>
      <c r="J3297" s="101" t="n">
        <v>1420.01</v>
      </c>
      <c r="K3297" s="101" t="n">
        <v>13273.01</v>
      </c>
      <c r="L3297" s="101" t="n">
        <v>4249.01</v>
      </c>
      <c r="M3297" s="101" t="n">
        <v>-2866.01</v>
      </c>
      <c r="N3297" s="101"/>
      <c r="O3297" s="101" t="n">
        <v>11480.01</v>
      </c>
      <c r="P3297" s="101" t="n">
        <v>1573.01</v>
      </c>
      <c r="Q3297" s="101"/>
      <c r="R3297" s="101"/>
      <c r="S3297" s="101"/>
      <c r="T3297" s="101"/>
      <c r="U3297" s="101"/>
      <c r="V3297" s="101"/>
      <c r="W3297" s="101"/>
      <c r="X3297" s="101"/>
      <c r="Y3297" s="101"/>
      <c r="Z3297" s="101"/>
      <c r="AA3297" s="101"/>
    </row>
    <row r="3298" customFormat="false" ht="15.75" hidden="false" customHeight="true" outlineLevel="0" collapsed="false">
      <c r="A3298" s="101"/>
      <c r="B3298" s="101" t="n">
        <v>52</v>
      </c>
      <c r="C3298" s="101" t="n">
        <v>164</v>
      </c>
      <c r="D3298" s="101" t="n">
        <v>112</v>
      </c>
      <c r="E3298" s="101" t="n">
        <v>276</v>
      </c>
      <c r="F3298" s="101" t="s">
        <v>333</v>
      </c>
      <c r="G3298" s="101" t="str">
        <f aca="false">E3298&amp;""&amp;F3298</f>
        <v>276Cn</v>
      </c>
      <c r="H3298" s="101" t="n">
        <v>150352.01</v>
      </c>
      <c r="I3298" s="101"/>
      <c r="J3298" s="101" t="n">
        <v>2193.01</v>
      </c>
      <c r="K3298" s="101"/>
      <c r="L3298" s="101" t="n">
        <v>3401.01</v>
      </c>
      <c r="M3298" s="101"/>
      <c r="N3298" s="101"/>
      <c r="O3298" s="101" t="n">
        <v>11911.01</v>
      </c>
      <c r="P3298" s="101" t="n">
        <v>1446.01</v>
      </c>
      <c r="Q3298" s="101"/>
      <c r="R3298" s="101"/>
      <c r="S3298" s="101"/>
      <c r="T3298" s="101"/>
      <c r="U3298" s="101"/>
      <c r="V3298" s="101"/>
      <c r="W3298" s="101"/>
      <c r="X3298" s="101"/>
      <c r="Y3298" s="101"/>
      <c r="Z3298" s="101"/>
      <c r="AA3298" s="101"/>
    </row>
    <row r="3299" customFormat="false" ht="15.75" hidden="false" customHeight="true" outlineLevel="0" collapsed="false">
      <c r="A3299" s="101"/>
      <c r="B3299" s="101" t="n">
        <v>61</v>
      </c>
      <c r="C3299" s="101" t="n">
        <v>169</v>
      </c>
      <c r="D3299" s="101" t="n">
        <v>108</v>
      </c>
      <c r="E3299" s="101" t="n">
        <v>277</v>
      </c>
      <c r="F3299" s="101" t="s">
        <v>329</v>
      </c>
      <c r="G3299" s="101" t="str">
        <f aca="false">E3299&amp;""&amp;F3299</f>
        <v>277Hs</v>
      </c>
      <c r="H3299" s="101" t="n">
        <v>141493.01</v>
      </c>
      <c r="I3299" s="101" t="n">
        <v>4864.01</v>
      </c>
      <c r="J3299" s="101"/>
      <c r="K3299" s="101" t="n">
        <v>11271.01</v>
      </c>
      <c r="L3299" s="101"/>
      <c r="M3299" s="101" t="n">
        <v>-1275.01</v>
      </c>
      <c r="N3299" s="101" t="n">
        <v>-3740.01</v>
      </c>
      <c r="O3299" s="101" t="n">
        <v>9050.01</v>
      </c>
      <c r="P3299" s="101"/>
      <c r="Q3299" s="101" t="n">
        <v>-7787.01</v>
      </c>
      <c r="R3299" s="101"/>
      <c r="S3299" s="101"/>
      <c r="T3299" s="101"/>
      <c r="U3299" s="101"/>
      <c r="V3299" s="101"/>
      <c r="W3299" s="101"/>
      <c r="X3299" s="101"/>
      <c r="Y3299" s="101"/>
      <c r="Z3299" s="101"/>
      <c r="AA3299" s="101"/>
    </row>
    <row r="3300" customFormat="false" ht="15.75" hidden="false" customHeight="true" outlineLevel="0" collapsed="false">
      <c r="A3300" s="101"/>
      <c r="B3300" s="101" t="n">
        <v>59</v>
      </c>
      <c r="C3300" s="101" t="n">
        <v>168</v>
      </c>
      <c r="D3300" s="101" t="n">
        <v>109</v>
      </c>
      <c r="E3300" s="101" t="n">
        <v>277</v>
      </c>
      <c r="F3300" s="101" t="s">
        <v>330</v>
      </c>
      <c r="G3300" s="101" t="str">
        <f aca="false">E3300&amp;""&amp;F3300</f>
        <v>277Mt</v>
      </c>
      <c r="H3300" s="101" t="n">
        <v>142768.01</v>
      </c>
      <c r="I3300" s="101" t="n">
        <v>6512.01</v>
      </c>
      <c r="J3300" s="101" t="n">
        <v>2806.01</v>
      </c>
      <c r="K3300" s="101" t="n">
        <v>12000.01</v>
      </c>
      <c r="L3300" s="101" t="n">
        <v>7501.01</v>
      </c>
      <c r="M3300" s="101" t="n">
        <v>-2465.01</v>
      </c>
      <c r="N3300" s="101" t="n">
        <v>-5404.01</v>
      </c>
      <c r="O3300" s="101" t="n">
        <v>9710.01</v>
      </c>
      <c r="P3300" s="101"/>
      <c r="Q3300" s="101" t="n">
        <v>-7845.01</v>
      </c>
      <c r="R3300" s="101"/>
      <c r="S3300" s="101"/>
      <c r="T3300" s="101"/>
      <c r="U3300" s="101"/>
      <c r="V3300" s="101"/>
      <c r="W3300" s="101"/>
      <c r="X3300" s="101"/>
      <c r="Y3300" s="101"/>
      <c r="Z3300" s="101"/>
      <c r="AA3300" s="101"/>
    </row>
    <row r="3301" customFormat="false" ht="15.75" hidden="false" customHeight="true" outlineLevel="0" collapsed="false">
      <c r="A3301" s="101"/>
      <c r="B3301" s="101" t="n">
        <v>57</v>
      </c>
      <c r="C3301" s="101" t="n">
        <v>167</v>
      </c>
      <c r="D3301" s="101" t="n">
        <v>110</v>
      </c>
      <c r="E3301" s="101" t="n">
        <v>277</v>
      </c>
      <c r="F3301" s="101" t="s">
        <v>331</v>
      </c>
      <c r="G3301" s="101" t="str">
        <f aca="false">E3301&amp;""&amp;F3301</f>
        <v>277Ds</v>
      </c>
      <c r="H3301" s="101" t="n">
        <v>145233.01</v>
      </c>
      <c r="I3301" s="101" t="n">
        <v>5380.01</v>
      </c>
      <c r="J3301" s="101" t="n">
        <v>3265.01</v>
      </c>
      <c r="K3301" s="101" t="n">
        <v>12528.01</v>
      </c>
      <c r="L3301" s="101" t="n">
        <v>5966.01</v>
      </c>
      <c r="M3301" s="101" t="n">
        <v>-2939.01</v>
      </c>
      <c r="N3301" s="101" t="n">
        <v>-7197.01</v>
      </c>
      <c r="O3301" s="101" t="n">
        <v>10835.01</v>
      </c>
      <c r="P3301" s="101" t="n">
        <v>-341.01</v>
      </c>
      <c r="Q3301" s="101" t="n">
        <v>-10325.01</v>
      </c>
      <c r="R3301" s="101"/>
      <c r="S3301" s="101"/>
      <c r="T3301" s="101"/>
      <c r="U3301" s="101"/>
      <c r="V3301" s="101"/>
      <c r="W3301" s="101"/>
      <c r="X3301" s="101"/>
      <c r="Y3301" s="101"/>
      <c r="Z3301" s="101"/>
      <c r="AA3301" s="101"/>
    </row>
    <row r="3302" customFormat="false" ht="15.75" hidden="false" customHeight="true" outlineLevel="0" collapsed="false">
      <c r="A3302" s="101"/>
      <c r="B3302" s="101" t="n">
        <v>55</v>
      </c>
      <c r="C3302" s="101" t="n">
        <v>166</v>
      </c>
      <c r="D3302" s="101" t="n">
        <v>111</v>
      </c>
      <c r="E3302" s="101" t="n">
        <v>277</v>
      </c>
      <c r="F3302" s="101" t="s">
        <v>332</v>
      </c>
      <c r="G3302" s="101" t="str">
        <f aca="false">E3302&amp;""&amp;F3302</f>
        <v>277Rg</v>
      </c>
      <c r="H3302" s="101" t="n">
        <v>148172.01</v>
      </c>
      <c r="I3302" s="101" t="n">
        <v>7387.01</v>
      </c>
      <c r="J3302" s="101" t="n">
        <v>1659.01</v>
      </c>
      <c r="K3302" s="101" t="n">
        <v>13228.01</v>
      </c>
      <c r="L3302" s="101" t="n">
        <v>5032.01</v>
      </c>
      <c r="M3302" s="101" t="n">
        <v>-4259.01</v>
      </c>
      <c r="N3302" s="101"/>
      <c r="O3302" s="101" t="n">
        <v>11240.01</v>
      </c>
      <c r="P3302" s="101" t="n">
        <v>-326.01</v>
      </c>
      <c r="Q3302" s="101" t="n">
        <v>-10252.01</v>
      </c>
      <c r="R3302" s="101"/>
      <c r="S3302" s="101"/>
      <c r="T3302" s="101"/>
      <c r="U3302" s="101"/>
      <c r="V3302" s="101"/>
      <c r="W3302" s="101"/>
      <c r="X3302" s="101"/>
      <c r="Y3302" s="101"/>
      <c r="Z3302" s="101"/>
      <c r="AA3302" s="101"/>
    </row>
    <row r="3303" customFormat="false" ht="15.75" hidden="false" customHeight="true" outlineLevel="0" collapsed="false">
      <c r="A3303" s="101"/>
      <c r="B3303" s="101" t="n">
        <v>53</v>
      </c>
      <c r="C3303" s="101" t="n">
        <v>165</v>
      </c>
      <c r="D3303" s="101" t="n">
        <v>112</v>
      </c>
      <c r="E3303" s="101" t="n">
        <v>277</v>
      </c>
      <c r="F3303" s="101" t="s">
        <v>333</v>
      </c>
      <c r="G3303" s="101" t="str">
        <f aca="false">E3303&amp;""&amp;F3303</f>
        <v>277Cn</v>
      </c>
      <c r="H3303" s="101" t="n">
        <v>152430.01</v>
      </c>
      <c r="I3303" s="101" t="n">
        <v>5993.01</v>
      </c>
      <c r="J3303" s="101" t="n">
        <v>2346.01</v>
      </c>
      <c r="K3303" s="101"/>
      <c r="L3303" s="101" t="n">
        <v>3766.01</v>
      </c>
      <c r="M3303" s="101"/>
      <c r="N3303" s="101"/>
      <c r="O3303" s="101" t="n">
        <v>11622.2</v>
      </c>
      <c r="P3303" s="101" t="n">
        <v>2599.01</v>
      </c>
      <c r="Q3303" s="101"/>
      <c r="R3303" s="101"/>
      <c r="S3303" s="101"/>
      <c r="T3303" s="101"/>
      <c r="U3303" s="101"/>
      <c r="V3303" s="101"/>
      <c r="W3303" s="101"/>
      <c r="X3303" s="101"/>
      <c r="Y3303" s="101"/>
      <c r="Z3303" s="101"/>
      <c r="AA3303" s="101"/>
    </row>
    <row r="3304" customFormat="false" ht="15.75" hidden="false" customHeight="true" outlineLevel="0" collapsed="false">
      <c r="A3304" s="101"/>
      <c r="B3304" s="101" t="n">
        <v>60</v>
      </c>
      <c r="C3304" s="101" t="n">
        <v>169</v>
      </c>
      <c r="D3304" s="101" t="n">
        <v>109</v>
      </c>
      <c r="E3304" s="101" t="n">
        <v>278</v>
      </c>
      <c r="F3304" s="101" t="s">
        <v>330</v>
      </c>
      <c r="G3304" s="101" t="str">
        <f aca="false">E3304&amp;""&amp;F3304</f>
        <v>278Mt</v>
      </c>
      <c r="H3304" s="101" t="n">
        <v>145599.01</v>
      </c>
      <c r="I3304" s="101" t="n">
        <v>5241.01</v>
      </c>
      <c r="J3304" s="101" t="n">
        <v>3183.01</v>
      </c>
      <c r="K3304" s="101" t="n">
        <v>11753.01</v>
      </c>
      <c r="L3304" s="101"/>
      <c r="M3304" s="101" t="n">
        <v>-683.01</v>
      </c>
      <c r="N3304" s="101" t="n">
        <v>-4831.01</v>
      </c>
      <c r="O3304" s="101" t="n">
        <v>9460.01</v>
      </c>
      <c r="P3304" s="101"/>
      <c r="Q3304" s="101" t="n">
        <v>-7705.01</v>
      </c>
      <c r="R3304" s="101"/>
      <c r="S3304" s="101"/>
      <c r="T3304" s="101"/>
      <c r="U3304" s="101"/>
      <c r="V3304" s="101"/>
      <c r="W3304" s="101"/>
      <c r="X3304" s="101"/>
      <c r="Y3304" s="101"/>
      <c r="Z3304" s="101"/>
      <c r="AA3304" s="101"/>
    </row>
    <row r="3305" customFormat="false" ht="15.75" hidden="false" customHeight="true" outlineLevel="0" collapsed="false">
      <c r="A3305" s="101"/>
      <c r="B3305" s="101" t="n">
        <v>58</v>
      </c>
      <c r="C3305" s="101" t="n">
        <v>168</v>
      </c>
      <c r="D3305" s="101" t="n">
        <v>110</v>
      </c>
      <c r="E3305" s="101" t="n">
        <v>278</v>
      </c>
      <c r="F3305" s="101" t="s">
        <v>331</v>
      </c>
      <c r="G3305" s="101" t="str">
        <f aca="false">E3305&amp;""&amp;F3305</f>
        <v>278Ds</v>
      </c>
      <c r="H3305" s="101" t="n">
        <v>146282.01</v>
      </c>
      <c r="I3305" s="101" t="n">
        <v>7023.01</v>
      </c>
      <c r="J3305" s="101" t="n">
        <v>3776.01</v>
      </c>
      <c r="K3305" s="101" t="n">
        <v>12403.01</v>
      </c>
      <c r="L3305" s="101" t="n">
        <v>6582.01</v>
      </c>
      <c r="M3305" s="101" t="n">
        <v>-4148.01</v>
      </c>
      <c r="N3305" s="101" t="n">
        <v>-6629.01</v>
      </c>
      <c r="O3305" s="101" t="n">
        <v>10370.01</v>
      </c>
      <c r="P3305" s="101" t="n">
        <v>-2500.01</v>
      </c>
      <c r="Q3305" s="101" t="n">
        <v>-9962.01</v>
      </c>
      <c r="R3305" s="101"/>
      <c r="S3305" s="101"/>
      <c r="T3305" s="101"/>
      <c r="U3305" s="101"/>
      <c r="V3305" s="101"/>
      <c r="W3305" s="101"/>
      <c r="X3305" s="101"/>
      <c r="Y3305" s="101"/>
      <c r="Z3305" s="101"/>
      <c r="AA3305" s="101"/>
    </row>
    <row r="3306" customFormat="false" ht="15.75" hidden="false" customHeight="true" outlineLevel="0" collapsed="false">
      <c r="A3306" s="101"/>
      <c r="B3306" s="101" t="n">
        <v>56</v>
      </c>
      <c r="C3306" s="101" t="n">
        <v>167</v>
      </c>
      <c r="D3306" s="101" t="n">
        <v>111</v>
      </c>
      <c r="E3306" s="101" t="n">
        <v>278</v>
      </c>
      <c r="F3306" s="101" t="s">
        <v>332</v>
      </c>
      <c r="G3306" s="101" t="str">
        <f aca="false">E3306&amp;""&amp;F3306</f>
        <v>278Rg</v>
      </c>
      <c r="H3306" s="101" t="n">
        <v>150430.01</v>
      </c>
      <c r="I3306" s="101" t="n">
        <v>5813.01</v>
      </c>
      <c r="J3306" s="101" t="n">
        <v>2092.01</v>
      </c>
      <c r="K3306" s="101" t="n">
        <v>13200.01</v>
      </c>
      <c r="L3306" s="101" t="n">
        <v>5357.01</v>
      </c>
      <c r="M3306" s="101" t="n">
        <v>-2480.01</v>
      </c>
      <c r="N3306" s="101" t="n">
        <v>-8463.01</v>
      </c>
      <c r="O3306" s="101" t="n">
        <v>10847</v>
      </c>
      <c r="P3306" s="101" t="n">
        <v>373.01</v>
      </c>
      <c r="Q3306" s="101" t="n">
        <v>-10072.01</v>
      </c>
      <c r="R3306" s="101"/>
      <c r="S3306" s="101"/>
      <c r="T3306" s="101"/>
      <c r="U3306" s="101"/>
      <c r="V3306" s="101"/>
      <c r="W3306" s="101"/>
      <c r="X3306" s="101"/>
      <c r="Y3306" s="101"/>
      <c r="Z3306" s="101"/>
      <c r="AA3306" s="101"/>
    </row>
    <row r="3307" customFormat="false" ht="15.75" hidden="false" customHeight="true" outlineLevel="0" collapsed="false">
      <c r="A3307" s="101"/>
      <c r="B3307" s="101" t="n">
        <v>54</v>
      </c>
      <c r="C3307" s="101" t="n">
        <v>166</v>
      </c>
      <c r="D3307" s="101" t="n">
        <v>112</v>
      </c>
      <c r="E3307" s="101" t="n">
        <v>278</v>
      </c>
      <c r="F3307" s="101" t="s">
        <v>333</v>
      </c>
      <c r="G3307" s="101" t="str">
        <f aca="false">E3307&amp;""&amp;F3307</f>
        <v>278Cn</v>
      </c>
      <c r="H3307" s="101" t="n">
        <v>152910.01</v>
      </c>
      <c r="I3307" s="101" t="n">
        <v>7592.01</v>
      </c>
      <c r="J3307" s="101" t="n">
        <v>2551.01</v>
      </c>
      <c r="K3307" s="101" t="n">
        <v>13585.01</v>
      </c>
      <c r="L3307" s="101" t="n">
        <v>4210.01</v>
      </c>
      <c r="M3307" s="101" t="n">
        <v>-5983.01</v>
      </c>
      <c r="N3307" s="101"/>
      <c r="O3307" s="101" t="n">
        <v>11310.01</v>
      </c>
      <c r="P3307" s="101" t="n">
        <v>388.01</v>
      </c>
      <c r="Q3307" s="101"/>
      <c r="R3307" s="101"/>
      <c r="S3307" s="101"/>
      <c r="T3307" s="101"/>
      <c r="U3307" s="101"/>
      <c r="V3307" s="101"/>
      <c r="W3307" s="101"/>
      <c r="X3307" s="101"/>
      <c r="Y3307" s="101"/>
      <c r="Z3307" s="101"/>
      <c r="AA3307" s="101"/>
    </row>
    <row r="3308" customFormat="false" ht="15.75" hidden="false" customHeight="true" outlineLevel="0" collapsed="false">
      <c r="A3308" s="101"/>
      <c r="B3308" s="101" t="n">
        <v>52</v>
      </c>
      <c r="C3308" s="101" t="n">
        <v>165</v>
      </c>
      <c r="D3308" s="101" t="n">
        <v>113</v>
      </c>
      <c r="E3308" s="101" t="n">
        <v>278</v>
      </c>
      <c r="F3308" s="101" t="s">
        <v>334</v>
      </c>
      <c r="G3308" s="101" t="str">
        <f aca="false">E3308&amp;""&amp;F3308</f>
        <v>278Ed</v>
      </c>
      <c r="H3308" s="101" t="n">
        <v>158893.01</v>
      </c>
      <c r="I3308" s="101"/>
      <c r="J3308" s="101" t="n">
        <v>827.01</v>
      </c>
      <c r="K3308" s="101"/>
      <c r="L3308" s="101" t="n">
        <v>3172.01</v>
      </c>
      <c r="M3308" s="101"/>
      <c r="N3308" s="101"/>
      <c r="O3308" s="101" t="n">
        <v>11850.8</v>
      </c>
      <c r="P3308" s="101" t="n">
        <v>3432.01</v>
      </c>
      <c r="Q3308" s="101"/>
      <c r="R3308" s="101"/>
      <c r="S3308" s="101"/>
      <c r="T3308" s="101"/>
      <c r="U3308" s="101"/>
      <c r="V3308" s="101"/>
      <c r="W3308" s="101"/>
      <c r="X3308" s="101"/>
      <c r="Y3308" s="101"/>
      <c r="Z3308" s="101"/>
      <c r="AA3308" s="101"/>
    </row>
    <row r="3309" customFormat="false" ht="15.75" hidden="false" customHeight="true" outlineLevel="0" collapsed="false">
      <c r="A3309" s="101"/>
      <c r="B3309" s="101" t="n">
        <v>61</v>
      </c>
      <c r="C3309" s="101" t="n">
        <v>170</v>
      </c>
      <c r="D3309" s="101" t="n">
        <v>109</v>
      </c>
      <c r="E3309" s="101" t="n">
        <v>279</v>
      </c>
      <c r="F3309" s="101" t="s">
        <v>330</v>
      </c>
      <c r="G3309" s="101" t="str">
        <f aca="false">E3309&amp;""&amp;F3309</f>
        <v>279Mt</v>
      </c>
      <c r="H3309" s="101" t="n">
        <v>147246.01</v>
      </c>
      <c r="I3309" s="101" t="n">
        <v>6425.01</v>
      </c>
      <c r="J3309" s="101"/>
      <c r="K3309" s="101" t="n">
        <v>11665.01</v>
      </c>
      <c r="L3309" s="101"/>
      <c r="M3309" s="101" t="n">
        <v>-1884.01</v>
      </c>
      <c r="N3309" s="101" t="n">
        <v>-4329.01</v>
      </c>
      <c r="O3309" s="101" t="n">
        <v>9130.01</v>
      </c>
      <c r="P3309" s="101"/>
      <c r="Q3309" s="101" t="n">
        <v>-7107.01</v>
      </c>
      <c r="R3309" s="101"/>
      <c r="S3309" s="101"/>
      <c r="T3309" s="101"/>
      <c r="U3309" s="101"/>
      <c r="V3309" s="101"/>
      <c r="W3309" s="101"/>
      <c r="X3309" s="101"/>
      <c r="Y3309" s="101"/>
      <c r="Z3309" s="101"/>
      <c r="AA3309" s="101"/>
    </row>
    <row r="3310" customFormat="false" ht="15.75" hidden="false" customHeight="true" outlineLevel="0" collapsed="false">
      <c r="A3310" s="101"/>
      <c r="B3310" s="101" t="n">
        <v>59</v>
      </c>
      <c r="C3310" s="101" t="n">
        <v>169</v>
      </c>
      <c r="D3310" s="101" t="n">
        <v>110</v>
      </c>
      <c r="E3310" s="101" t="n">
        <v>279</v>
      </c>
      <c r="F3310" s="101" t="s">
        <v>331</v>
      </c>
      <c r="G3310" s="101" t="str">
        <f aca="false">E3310&amp;""&amp;F3310</f>
        <v>279Ds</v>
      </c>
      <c r="H3310" s="101" t="n">
        <v>149130.01</v>
      </c>
      <c r="I3310" s="101" t="n">
        <v>5223.01</v>
      </c>
      <c r="J3310" s="101" t="n">
        <v>3758.01</v>
      </c>
      <c r="K3310" s="101" t="n">
        <v>12246.01</v>
      </c>
      <c r="L3310" s="101" t="n">
        <v>6941.01</v>
      </c>
      <c r="M3310" s="101" t="n">
        <v>-2445.01</v>
      </c>
      <c r="N3310" s="101" t="n">
        <v>-6003.01</v>
      </c>
      <c r="O3310" s="101" t="n">
        <v>10084.01</v>
      </c>
      <c r="P3310" s="101"/>
      <c r="Q3310" s="101" t="n">
        <v>-9372.01</v>
      </c>
      <c r="R3310" s="101"/>
      <c r="S3310" s="101"/>
      <c r="T3310" s="101"/>
      <c r="U3310" s="101"/>
      <c r="V3310" s="101"/>
      <c r="W3310" s="101"/>
      <c r="X3310" s="101"/>
      <c r="Y3310" s="101"/>
      <c r="Z3310" s="101"/>
      <c r="AA3310" s="101"/>
    </row>
    <row r="3311" customFormat="false" ht="15.75" hidden="false" customHeight="true" outlineLevel="0" collapsed="false">
      <c r="A3311" s="101"/>
      <c r="B3311" s="101" t="n">
        <v>57</v>
      </c>
      <c r="C3311" s="101" t="n">
        <v>168</v>
      </c>
      <c r="D3311" s="101" t="n">
        <v>111</v>
      </c>
      <c r="E3311" s="101" t="n">
        <v>279</v>
      </c>
      <c r="F3311" s="101" t="s">
        <v>332</v>
      </c>
      <c r="G3311" s="101" t="str">
        <f aca="false">E3311&amp;""&amp;F3311</f>
        <v>279Rg</v>
      </c>
      <c r="H3311" s="101" t="n">
        <v>151574.01</v>
      </c>
      <c r="I3311" s="101" t="n">
        <v>6927.01</v>
      </c>
      <c r="J3311" s="101" t="n">
        <v>1996.01</v>
      </c>
      <c r="K3311" s="101" t="n">
        <v>12740.01</v>
      </c>
      <c r="L3311" s="101" t="n">
        <v>5772.01</v>
      </c>
      <c r="M3311" s="101" t="n">
        <v>-3559.01</v>
      </c>
      <c r="N3311" s="101" t="n">
        <v>-7665.01</v>
      </c>
      <c r="O3311" s="101" t="n">
        <v>10524</v>
      </c>
      <c r="P3311" s="101" t="n">
        <v>-1314.01</v>
      </c>
      <c r="Q3311" s="101" t="n">
        <v>-9407.01</v>
      </c>
      <c r="R3311" s="101"/>
      <c r="S3311" s="101"/>
      <c r="T3311" s="101"/>
      <c r="U3311" s="101"/>
      <c r="V3311" s="101"/>
      <c r="W3311" s="101"/>
      <c r="X3311" s="101"/>
      <c r="Y3311" s="101"/>
      <c r="Z3311" s="101"/>
      <c r="AA3311" s="101"/>
    </row>
    <row r="3312" customFormat="false" ht="15.75" hidden="false" customHeight="true" outlineLevel="0" collapsed="false">
      <c r="A3312" s="101"/>
      <c r="B3312" s="101" t="n">
        <v>55</v>
      </c>
      <c r="C3312" s="101" t="n">
        <v>167</v>
      </c>
      <c r="D3312" s="101" t="n">
        <v>112</v>
      </c>
      <c r="E3312" s="101" t="n">
        <v>279</v>
      </c>
      <c r="F3312" s="101" t="s">
        <v>333</v>
      </c>
      <c r="G3312" s="101" t="str">
        <f aca="false">E3312&amp;""&amp;F3312</f>
        <v>279Cn</v>
      </c>
      <c r="H3312" s="101" t="n">
        <v>155133.01</v>
      </c>
      <c r="I3312" s="101" t="n">
        <v>5848.01</v>
      </c>
      <c r="J3312" s="101" t="n">
        <v>2586.01</v>
      </c>
      <c r="K3312" s="101" t="n">
        <v>13440.01</v>
      </c>
      <c r="L3312" s="101" t="n">
        <v>4678.01</v>
      </c>
      <c r="M3312" s="101" t="n">
        <v>-4106.01</v>
      </c>
      <c r="N3312" s="101"/>
      <c r="O3312" s="101" t="n">
        <v>11090.01</v>
      </c>
      <c r="P3312" s="101" t="n">
        <v>1562.01</v>
      </c>
      <c r="Q3312" s="101" t="n">
        <v>-11831.01</v>
      </c>
      <c r="R3312" s="101"/>
      <c r="S3312" s="101"/>
      <c r="T3312" s="101"/>
      <c r="U3312" s="101"/>
      <c r="V3312" s="101"/>
      <c r="W3312" s="101"/>
      <c r="X3312" s="101"/>
      <c r="Y3312" s="101"/>
      <c r="Z3312" s="101"/>
      <c r="AA3312" s="101"/>
    </row>
    <row r="3313" customFormat="false" ht="15.75" hidden="false" customHeight="true" outlineLevel="0" collapsed="false">
      <c r="A3313" s="101"/>
      <c r="B3313" s="101" t="n">
        <v>53</v>
      </c>
      <c r="C3313" s="101" t="n">
        <v>166</v>
      </c>
      <c r="D3313" s="101" t="n">
        <v>113</v>
      </c>
      <c r="E3313" s="101" t="n">
        <v>279</v>
      </c>
      <c r="F3313" s="101" t="s">
        <v>334</v>
      </c>
      <c r="G3313" s="101" t="str">
        <f aca="false">E3313&amp;""&amp;F3313</f>
        <v>279Ed</v>
      </c>
      <c r="H3313" s="101" t="n">
        <v>159239.01</v>
      </c>
      <c r="I3313" s="101" t="n">
        <v>7725.01</v>
      </c>
      <c r="J3313" s="101" t="n">
        <v>960.01</v>
      </c>
      <c r="K3313" s="101"/>
      <c r="L3313" s="101" t="n">
        <v>3511.01</v>
      </c>
      <c r="M3313" s="101"/>
      <c r="N3313" s="101"/>
      <c r="O3313" s="101" t="n">
        <v>11557.01</v>
      </c>
      <c r="P3313" s="101" t="n">
        <v>1520.01</v>
      </c>
      <c r="Q3313" s="101"/>
      <c r="R3313" s="101"/>
      <c r="S3313" s="101"/>
      <c r="T3313" s="101"/>
      <c r="U3313" s="101"/>
      <c r="V3313" s="101"/>
      <c r="W3313" s="101"/>
      <c r="X3313" s="101"/>
      <c r="Y3313" s="101"/>
      <c r="Z3313" s="101"/>
      <c r="AA3313" s="101"/>
    </row>
    <row r="3314" customFormat="false" ht="15.75" hidden="false" customHeight="true" outlineLevel="0" collapsed="false">
      <c r="A3314" s="101"/>
      <c r="B3314" s="101" t="n">
        <v>60</v>
      </c>
      <c r="C3314" s="101" t="n">
        <v>170</v>
      </c>
      <c r="D3314" s="101" t="n">
        <v>110</v>
      </c>
      <c r="E3314" s="101" t="n">
        <v>280</v>
      </c>
      <c r="F3314" s="101" t="s">
        <v>331</v>
      </c>
      <c r="G3314" s="101" t="str">
        <f aca="false">E3314&amp;""&amp;F3314</f>
        <v>280Ds</v>
      </c>
      <c r="H3314" s="101" t="n">
        <v>150260.01</v>
      </c>
      <c r="I3314" s="101" t="n">
        <v>6941.01</v>
      </c>
      <c r="J3314" s="101" t="n">
        <v>4274.01</v>
      </c>
      <c r="K3314" s="101" t="n">
        <v>12164.01</v>
      </c>
      <c r="L3314" s="101"/>
      <c r="M3314" s="101" t="n">
        <v>-3565.01</v>
      </c>
      <c r="N3314" s="101" t="n">
        <v>-5437.01</v>
      </c>
      <c r="O3314" s="101" t="n">
        <v>9550.01</v>
      </c>
      <c r="P3314" s="101"/>
      <c r="Q3314" s="101" t="n">
        <v>-9385.01</v>
      </c>
      <c r="R3314" s="101"/>
      <c r="S3314" s="101"/>
      <c r="T3314" s="101"/>
      <c r="U3314" s="101"/>
      <c r="V3314" s="101"/>
      <c r="W3314" s="101"/>
      <c r="X3314" s="101"/>
      <c r="Y3314" s="101"/>
      <c r="Z3314" s="101"/>
      <c r="AA3314" s="101"/>
    </row>
    <row r="3315" customFormat="false" ht="15.75" hidden="false" customHeight="true" outlineLevel="0" collapsed="false">
      <c r="A3315" s="101"/>
      <c r="B3315" s="101" t="n">
        <v>58</v>
      </c>
      <c r="C3315" s="101" t="n">
        <v>169</v>
      </c>
      <c r="D3315" s="101" t="n">
        <v>111</v>
      </c>
      <c r="E3315" s="101" t="n">
        <v>280</v>
      </c>
      <c r="F3315" s="101" t="s">
        <v>332</v>
      </c>
      <c r="G3315" s="101" t="str">
        <f aca="false">E3315&amp;""&amp;F3315</f>
        <v>280Rg</v>
      </c>
      <c r="H3315" s="101" t="n">
        <v>153825.01</v>
      </c>
      <c r="I3315" s="101" t="n">
        <v>5820.01</v>
      </c>
      <c r="J3315" s="101" t="n">
        <v>2593.01</v>
      </c>
      <c r="K3315" s="101" t="n">
        <v>12747.01</v>
      </c>
      <c r="L3315" s="101" t="n">
        <v>6351.01</v>
      </c>
      <c r="M3315" s="101" t="n">
        <v>-1871.01</v>
      </c>
      <c r="N3315" s="101" t="n">
        <v>-7258.01</v>
      </c>
      <c r="O3315" s="101" t="n">
        <v>10192.01</v>
      </c>
      <c r="P3315" s="101" t="n">
        <v>-709.01</v>
      </c>
      <c r="Q3315" s="101" t="n">
        <v>-9379.01</v>
      </c>
      <c r="R3315" s="101"/>
      <c r="S3315" s="101"/>
      <c r="T3315" s="101"/>
      <c r="U3315" s="101"/>
      <c r="V3315" s="101"/>
      <c r="W3315" s="101"/>
      <c r="X3315" s="101"/>
      <c r="Y3315" s="101"/>
      <c r="Z3315" s="101"/>
      <c r="AA3315" s="101"/>
    </row>
    <row r="3316" customFormat="false" ht="15.75" hidden="false" customHeight="true" outlineLevel="0" collapsed="false">
      <c r="A3316" s="101"/>
      <c r="B3316" s="101" t="n">
        <v>56</v>
      </c>
      <c r="C3316" s="101" t="n">
        <v>168</v>
      </c>
      <c r="D3316" s="101" t="n">
        <v>112</v>
      </c>
      <c r="E3316" s="101" t="n">
        <v>280</v>
      </c>
      <c r="F3316" s="101" t="s">
        <v>333</v>
      </c>
      <c r="G3316" s="101" t="str">
        <f aca="false">E3316&amp;""&amp;F3316</f>
        <v>280Cn</v>
      </c>
      <c r="H3316" s="101" t="n">
        <v>155697.01</v>
      </c>
      <c r="I3316" s="101" t="n">
        <v>7507.01</v>
      </c>
      <c r="J3316" s="101" t="n">
        <v>3166.01</v>
      </c>
      <c r="K3316" s="101" t="n">
        <v>13356.01</v>
      </c>
      <c r="L3316" s="101" t="n">
        <v>5163.01</v>
      </c>
      <c r="M3316" s="101" t="n">
        <v>-5386.01</v>
      </c>
      <c r="N3316" s="101"/>
      <c r="O3316" s="101" t="n">
        <v>10730.01</v>
      </c>
      <c r="P3316" s="101" t="n">
        <v>-722.01</v>
      </c>
      <c r="Q3316" s="101" t="n">
        <v>-11613.01</v>
      </c>
      <c r="R3316" s="101"/>
      <c r="S3316" s="101"/>
      <c r="T3316" s="101"/>
      <c r="U3316" s="101"/>
      <c r="V3316" s="101"/>
      <c r="W3316" s="101"/>
      <c r="X3316" s="101"/>
      <c r="Y3316" s="101"/>
      <c r="Z3316" s="101"/>
      <c r="AA3316" s="101"/>
    </row>
    <row r="3317" customFormat="false" ht="15.75" hidden="false" customHeight="true" outlineLevel="0" collapsed="false">
      <c r="A3317" s="101"/>
      <c r="B3317" s="101" t="n">
        <v>54</v>
      </c>
      <c r="C3317" s="101" t="n">
        <v>167</v>
      </c>
      <c r="D3317" s="101" t="n">
        <v>113</v>
      </c>
      <c r="E3317" s="101" t="n">
        <v>280</v>
      </c>
      <c r="F3317" s="101" t="s">
        <v>334</v>
      </c>
      <c r="G3317" s="101" t="str">
        <f aca="false">E3317&amp;""&amp;F3317</f>
        <v>280Ed</v>
      </c>
      <c r="H3317" s="101" t="n">
        <v>161083.01</v>
      </c>
      <c r="I3317" s="101" t="n">
        <v>6227.01</v>
      </c>
      <c r="J3317" s="101" t="n">
        <v>1339.01</v>
      </c>
      <c r="K3317" s="101" t="n">
        <v>13952.01</v>
      </c>
      <c r="L3317" s="101" t="n">
        <v>3925.01</v>
      </c>
      <c r="M3317" s="101"/>
      <c r="N3317" s="101"/>
      <c r="O3317" s="101" t="n">
        <v>11171.01</v>
      </c>
      <c r="P3317" s="101" t="n">
        <v>2220.01</v>
      </c>
      <c r="Q3317" s="101"/>
      <c r="R3317" s="101"/>
      <c r="S3317" s="101"/>
      <c r="T3317" s="101"/>
      <c r="U3317" s="101"/>
      <c r="V3317" s="101"/>
      <c r="W3317" s="101"/>
      <c r="X3317" s="101"/>
      <c r="Y3317" s="101"/>
      <c r="Z3317" s="101"/>
      <c r="AA3317" s="101"/>
    </row>
    <row r="3318" customFormat="false" ht="15.75" hidden="false" customHeight="true" outlineLevel="0" collapsed="false">
      <c r="A3318" s="101"/>
      <c r="B3318" s="101" t="n">
        <v>61</v>
      </c>
      <c r="C3318" s="101" t="n">
        <v>171</v>
      </c>
      <c r="D3318" s="101" t="n">
        <v>110</v>
      </c>
      <c r="E3318" s="101" t="n">
        <v>281</v>
      </c>
      <c r="F3318" s="101" t="s">
        <v>331</v>
      </c>
      <c r="G3318" s="101" t="str">
        <f aca="false">E3318&amp;""&amp;F3318</f>
        <v>281Ds</v>
      </c>
      <c r="H3318" s="101" t="n">
        <v>153241.01</v>
      </c>
      <c r="I3318" s="101" t="n">
        <v>5091.01</v>
      </c>
      <c r="J3318" s="101"/>
      <c r="K3318" s="101" t="n">
        <v>12031.01</v>
      </c>
      <c r="L3318" s="101"/>
      <c r="M3318" s="101" t="n">
        <v>-1722.01</v>
      </c>
      <c r="N3318" s="101" t="n">
        <v>-4876.01</v>
      </c>
      <c r="O3318" s="101" t="n">
        <v>9323.01</v>
      </c>
      <c r="P3318" s="101"/>
      <c r="Q3318" s="101" t="n">
        <v>-8656.01</v>
      </c>
      <c r="R3318" s="101"/>
      <c r="S3318" s="101"/>
      <c r="T3318" s="101"/>
      <c r="U3318" s="101"/>
      <c r="V3318" s="101"/>
      <c r="W3318" s="101"/>
      <c r="X3318" s="101"/>
      <c r="Y3318" s="101"/>
      <c r="Z3318" s="101"/>
      <c r="AA3318" s="101"/>
    </row>
    <row r="3319" customFormat="false" ht="15.75" hidden="false" customHeight="true" outlineLevel="0" collapsed="false">
      <c r="A3319" s="101"/>
      <c r="B3319" s="101" t="n">
        <v>59</v>
      </c>
      <c r="C3319" s="101" t="n">
        <v>170</v>
      </c>
      <c r="D3319" s="101" t="n">
        <v>111</v>
      </c>
      <c r="E3319" s="101" t="n">
        <v>281</v>
      </c>
      <c r="F3319" s="101" t="s">
        <v>332</v>
      </c>
      <c r="G3319" s="101" t="str">
        <f aca="false">E3319&amp;""&amp;F3319</f>
        <v>281Rg</v>
      </c>
      <c r="H3319" s="101" t="n">
        <v>154963.01</v>
      </c>
      <c r="I3319" s="101" t="n">
        <v>6934.01</v>
      </c>
      <c r="J3319" s="101" t="n">
        <v>2586.01</v>
      </c>
      <c r="K3319" s="101" t="n">
        <v>12754.01</v>
      </c>
      <c r="L3319" s="101" t="n">
        <v>6861.01</v>
      </c>
      <c r="M3319" s="101" t="n">
        <v>-3154.01</v>
      </c>
      <c r="N3319" s="101" t="n">
        <v>-6633.01</v>
      </c>
      <c r="O3319" s="101" t="n">
        <v>9770.01</v>
      </c>
      <c r="P3319" s="101"/>
      <c r="Q3319" s="101" t="n">
        <v>-8805.01</v>
      </c>
      <c r="R3319" s="101"/>
      <c r="S3319" s="101"/>
      <c r="T3319" s="101"/>
      <c r="U3319" s="101"/>
      <c r="V3319" s="101"/>
      <c r="W3319" s="101"/>
      <c r="X3319" s="101"/>
      <c r="Y3319" s="101"/>
      <c r="Z3319" s="101"/>
      <c r="AA3319" s="101"/>
    </row>
    <row r="3320" customFormat="false" ht="15.75" hidden="false" customHeight="true" outlineLevel="0" collapsed="false">
      <c r="A3320" s="101"/>
      <c r="B3320" s="101" t="n">
        <v>57</v>
      </c>
      <c r="C3320" s="101" t="n">
        <v>169</v>
      </c>
      <c r="D3320" s="101" t="n">
        <v>112</v>
      </c>
      <c r="E3320" s="101" t="n">
        <v>281</v>
      </c>
      <c r="F3320" s="101" t="s">
        <v>333</v>
      </c>
      <c r="G3320" s="101" t="str">
        <f aca="false">E3320&amp;""&amp;F3320</f>
        <v>281Cn</v>
      </c>
      <c r="H3320" s="101" t="n">
        <v>158117.01</v>
      </c>
      <c r="I3320" s="101" t="n">
        <v>5651.01</v>
      </c>
      <c r="J3320" s="101" t="n">
        <v>2997.01</v>
      </c>
      <c r="K3320" s="101" t="n">
        <v>13158.01</v>
      </c>
      <c r="L3320" s="101" t="n">
        <v>5590.01</v>
      </c>
      <c r="M3320" s="101" t="n">
        <v>-3478.01</v>
      </c>
      <c r="N3320" s="101"/>
      <c r="O3320" s="101" t="n">
        <v>10459.2</v>
      </c>
      <c r="P3320" s="101" t="n">
        <v>568.01</v>
      </c>
      <c r="Q3320" s="101" t="n">
        <v>-11037.01</v>
      </c>
      <c r="R3320" s="101"/>
      <c r="S3320" s="101"/>
      <c r="T3320" s="101"/>
      <c r="U3320" s="101"/>
      <c r="V3320" s="101"/>
      <c r="W3320" s="101"/>
      <c r="X3320" s="101"/>
      <c r="Y3320" s="101"/>
      <c r="Z3320" s="101"/>
      <c r="AA3320" s="101"/>
    </row>
    <row r="3321" customFormat="false" ht="15.75" hidden="false" customHeight="true" outlineLevel="0" collapsed="false">
      <c r="A3321" s="101"/>
      <c r="B3321" s="101" t="n">
        <v>55</v>
      </c>
      <c r="C3321" s="101" t="n">
        <v>168</v>
      </c>
      <c r="D3321" s="101" t="n">
        <v>113</v>
      </c>
      <c r="E3321" s="101" t="n">
        <v>281</v>
      </c>
      <c r="F3321" s="101" t="s">
        <v>334</v>
      </c>
      <c r="G3321" s="101" t="str">
        <f aca="false">E3321&amp;""&amp;F3321</f>
        <v>281Ed</v>
      </c>
      <c r="H3321" s="101" t="n">
        <v>161596.01</v>
      </c>
      <c r="I3321" s="101" t="n">
        <v>7559.01</v>
      </c>
      <c r="J3321" s="101" t="n">
        <v>1390.01</v>
      </c>
      <c r="K3321" s="101" t="n">
        <v>13786.01</v>
      </c>
      <c r="L3321" s="101" t="n">
        <v>4557.01</v>
      </c>
      <c r="M3321" s="101"/>
      <c r="N3321" s="101"/>
      <c r="O3321" s="101" t="n">
        <v>10999.01</v>
      </c>
      <c r="P3321" s="101" t="n">
        <v>481.01</v>
      </c>
      <c r="Q3321" s="101"/>
      <c r="R3321" s="101"/>
      <c r="S3321" s="101"/>
      <c r="T3321" s="101"/>
      <c r="U3321" s="101"/>
      <c r="V3321" s="101"/>
      <c r="W3321" s="101"/>
      <c r="X3321" s="101"/>
      <c r="Y3321" s="101"/>
      <c r="Z3321" s="101"/>
      <c r="AA3321" s="101"/>
    </row>
    <row r="3322" customFormat="false" ht="15.75" hidden="false" customHeight="true" outlineLevel="0" collapsed="false">
      <c r="A3322" s="101"/>
      <c r="B3322" s="101" t="n">
        <v>60</v>
      </c>
      <c r="C3322" s="101" t="n">
        <v>171</v>
      </c>
      <c r="D3322" s="101" t="n">
        <v>111</v>
      </c>
      <c r="E3322" s="101" t="n">
        <v>282</v>
      </c>
      <c r="F3322" s="101" t="s">
        <v>332</v>
      </c>
      <c r="G3322" s="101" t="str">
        <f aca="false">E3322&amp;""&amp;F3322</f>
        <v>282Rg</v>
      </c>
      <c r="H3322" s="101" t="n">
        <v>157534.01</v>
      </c>
      <c r="I3322" s="101" t="n">
        <v>5501.01</v>
      </c>
      <c r="J3322" s="101" t="n">
        <v>2996.01</v>
      </c>
      <c r="K3322" s="101" t="n">
        <v>12435.01</v>
      </c>
      <c r="L3322" s="101"/>
      <c r="M3322" s="101" t="n">
        <v>-1283.01</v>
      </c>
      <c r="N3322" s="101" t="n">
        <v>-6104.01</v>
      </c>
      <c r="O3322" s="101" t="n">
        <v>9510.01</v>
      </c>
      <c r="P3322" s="101"/>
      <c r="Q3322" s="101" t="n">
        <v>-8655.01</v>
      </c>
      <c r="R3322" s="101"/>
      <c r="S3322" s="101"/>
      <c r="T3322" s="101"/>
      <c r="U3322" s="101"/>
      <c r="V3322" s="101"/>
      <c r="W3322" s="101"/>
      <c r="X3322" s="101"/>
      <c r="Y3322" s="101"/>
      <c r="Z3322" s="101"/>
      <c r="AA3322" s="101"/>
    </row>
    <row r="3323" customFormat="false" ht="15.75" hidden="false" customHeight="true" outlineLevel="0" collapsed="false">
      <c r="A3323" s="101"/>
      <c r="B3323" s="101" t="n">
        <v>58</v>
      </c>
      <c r="C3323" s="101" t="n">
        <v>170</v>
      </c>
      <c r="D3323" s="101" t="n">
        <v>112</v>
      </c>
      <c r="E3323" s="101" t="n">
        <v>282</v>
      </c>
      <c r="F3323" s="101" t="s">
        <v>333</v>
      </c>
      <c r="G3323" s="101" t="str">
        <f aca="false">E3323&amp;""&amp;F3323</f>
        <v>282Cn</v>
      </c>
      <c r="H3323" s="101" t="n">
        <v>158816.01</v>
      </c>
      <c r="I3323" s="101" t="n">
        <v>7372.01</v>
      </c>
      <c r="J3323" s="101" t="n">
        <v>3436.01</v>
      </c>
      <c r="K3323" s="101" t="n">
        <v>13023.01</v>
      </c>
      <c r="L3323" s="101" t="n">
        <v>6022.01</v>
      </c>
      <c r="M3323" s="101" t="n">
        <v>-4821.01</v>
      </c>
      <c r="N3323" s="101"/>
      <c r="O3323" s="101" t="n">
        <v>10110.01</v>
      </c>
      <c r="P3323" s="101" t="n">
        <v>-1714.01</v>
      </c>
      <c r="Q3323" s="101" t="n">
        <v>-10850.01</v>
      </c>
      <c r="R3323" s="101"/>
      <c r="S3323" s="101"/>
      <c r="T3323" s="101"/>
      <c r="U3323" s="101"/>
      <c r="V3323" s="101"/>
      <c r="W3323" s="101"/>
      <c r="X3323" s="101"/>
      <c r="Y3323" s="101"/>
      <c r="Z3323" s="101"/>
      <c r="AA3323" s="101"/>
    </row>
    <row r="3324" customFormat="false" ht="15.75" hidden="false" customHeight="true" outlineLevel="0" collapsed="false">
      <c r="A3324" s="101"/>
      <c r="B3324" s="101" t="n">
        <v>56</v>
      </c>
      <c r="C3324" s="101" t="n">
        <v>169</v>
      </c>
      <c r="D3324" s="101" t="n">
        <v>113</v>
      </c>
      <c r="E3324" s="101" t="n">
        <v>282</v>
      </c>
      <c r="F3324" s="101" t="s">
        <v>334</v>
      </c>
      <c r="G3324" s="101" t="str">
        <f aca="false">E3324&amp;""&amp;F3324</f>
        <v>282Ed</v>
      </c>
      <c r="H3324" s="101" t="n">
        <v>163638.01</v>
      </c>
      <c r="I3324" s="101" t="n">
        <v>6029.01</v>
      </c>
      <c r="J3324" s="101" t="n">
        <v>1768.01</v>
      </c>
      <c r="K3324" s="101" t="n">
        <v>13588.01</v>
      </c>
      <c r="L3324" s="101" t="n">
        <v>4766.01</v>
      </c>
      <c r="M3324" s="101"/>
      <c r="N3324" s="101"/>
      <c r="O3324" s="101" t="n">
        <v>10783</v>
      </c>
      <c r="P3324" s="101" t="n">
        <v>1386.01</v>
      </c>
      <c r="Q3324" s="101"/>
      <c r="R3324" s="101"/>
      <c r="S3324" s="101"/>
      <c r="T3324" s="101"/>
      <c r="U3324" s="101"/>
      <c r="V3324" s="101"/>
      <c r="W3324" s="101"/>
      <c r="X3324" s="101"/>
      <c r="Y3324" s="101"/>
      <c r="Z3324" s="101"/>
      <c r="AA3324" s="101"/>
    </row>
    <row r="3325" customFormat="false" ht="15.75" hidden="false" customHeight="true" outlineLevel="0" collapsed="false">
      <c r="A3325" s="101"/>
      <c r="B3325" s="101" t="n">
        <v>61</v>
      </c>
      <c r="C3325" s="101" t="n">
        <v>172</v>
      </c>
      <c r="D3325" s="101" t="n">
        <v>111</v>
      </c>
      <c r="E3325" s="101" t="n">
        <v>283</v>
      </c>
      <c r="F3325" s="101" t="s">
        <v>332</v>
      </c>
      <c r="G3325" s="101" t="str">
        <f aca="false">E3325&amp;""&amp;F3325</f>
        <v>283Rg</v>
      </c>
      <c r="H3325" s="101" t="n">
        <v>158861.01</v>
      </c>
      <c r="I3325" s="101" t="n">
        <v>6744.01</v>
      </c>
      <c r="J3325" s="101"/>
      <c r="K3325" s="101" t="n">
        <v>12245.01</v>
      </c>
      <c r="L3325" s="101"/>
      <c r="M3325" s="101" t="n">
        <v>-2539.01</v>
      </c>
      <c r="N3325" s="101" t="n">
        <v>-5614.01</v>
      </c>
      <c r="O3325" s="101" t="n">
        <v>9190.01</v>
      </c>
      <c r="P3325" s="101"/>
      <c r="Q3325" s="101" t="n">
        <v>-8027.01</v>
      </c>
      <c r="R3325" s="101"/>
      <c r="S3325" s="101"/>
      <c r="T3325" s="101"/>
      <c r="U3325" s="101"/>
      <c r="V3325" s="101"/>
      <c r="W3325" s="101"/>
      <c r="X3325" s="101"/>
      <c r="Y3325" s="101"/>
      <c r="Z3325" s="101"/>
      <c r="AA3325" s="101"/>
    </row>
    <row r="3326" customFormat="false" ht="15.75" hidden="false" customHeight="true" outlineLevel="0" collapsed="false">
      <c r="A3326" s="101"/>
      <c r="B3326" s="101" t="n">
        <v>59</v>
      </c>
      <c r="C3326" s="101" t="n">
        <v>171</v>
      </c>
      <c r="D3326" s="101" t="n">
        <v>112</v>
      </c>
      <c r="E3326" s="101" t="n">
        <v>283</v>
      </c>
      <c r="F3326" s="101" t="s">
        <v>333</v>
      </c>
      <c r="G3326" s="101" t="str">
        <f aca="false">E3326&amp;""&amp;F3326</f>
        <v>283Cn</v>
      </c>
      <c r="H3326" s="101" t="n">
        <v>161400.01</v>
      </c>
      <c r="I3326" s="101" t="n">
        <v>5488.01</v>
      </c>
      <c r="J3326" s="101" t="n">
        <v>3423.01</v>
      </c>
      <c r="K3326" s="101" t="n">
        <v>12860.01</v>
      </c>
      <c r="L3326" s="101" t="n">
        <v>6419.01</v>
      </c>
      <c r="M3326" s="101" t="n">
        <v>-3075.01</v>
      </c>
      <c r="N3326" s="101"/>
      <c r="O3326" s="101" t="n">
        <v>9845.01</v>
      </c>
      <c r="P3326" s="101"/>
      <c r="Q3326" s="101" t="n">
        <v>-10309.01</v>
      </c>
      <c r="R3326" s="101"/>
      <c r="S3326" s="101"/>
      <c r="T3326" s="101"/>
      <c r="U3326" s="101"/>
      <c r="V3326" s="101"/>
      <c r="W3326" s="101"/>
      <c r="X3326" s="101"/>
      <c r="Y3326" s="101"/>
      <c r="Z3326" s="101"/>
      <c r="AA3326" s="101"/>
    </row>
    <row r="3327" customFormat="false" ht="15.75" hidden="false" customHeight="true" outlineLevel="0" collapsed="false">
      <c r="A3327" s="101"/>
      <c r="B3327" s="101" t="n">
        <v>57</v>
      </c>
      <c r="C3327" s="101" t="n">
        <v>170</v>
      </c>
      <c r="D3327" s="101" t="n">
        <v>113</v>
      </c>
      <c r="E3327" s="101" t="n">
        <v>283</v>
      </c>
      <c r="F3327" s="101" t="s">
        <v>334</v>
      </c>
      <c r="G3327" s="101" t="str">
        <f aca="false">E3327&amp;""&amp;F3327</f>
        <v>283Ed</v>
      </c>
      <c r="H3327" s="101" t="n">
        <v>164475.01</v>
      </c>
      <c r="I3327" s="101" t="n">
        <v>7235.01</v>
      </c>
      <c r="J3327" s="101" t="n">
        <v>1631.01</v>
      </c>
      <c r="K3327" s="101" t="n">
        <v>13264.01</v>
      </c>
      <c r="L3327" s="101" t="n">
        <v>5066.01</v>
      </c>
      <c r="M3327" s="101"/>
      <c r="N3327" s="101"/>
      <c r="O3327" s="101" t="n">
        <v>10475.01</v>
      </c>
      <c r="P3327" s="101" t="n">
        <v>-348.01</v>
      </c>
      <c r="Q3327" s="101"/>
      <c r="R3327" s="101"/>
      <c r="S3327" s="101"/>
      <c r="T3327" s="101"/>
      <c r="U3327" s="101"/>
      <c r="V3327" s="101"/>
      <c r="W3327" s="101"/>
      <c r="X3327" s="101"/>
      <c r="Y3327" s="101"/>
      <c r="Z3327" s="101"/>
      <c r="AA3327" s="101"/>
    </row>
    <row r="3328" customFormat="false" ht="15.75" hidden="false" customHeight="true" outlineLevel="0" collapsed="false">
      <c r="A3328" s="101"/>
      <c r="B3328" s="101" t="n">
        <v>60</v>
      </c>
      <c r="C3328" s="101" t="n">
        <v>172</v>
      </c>
      <c r="D3328" s="101" t="n">
        <v>112</v>
      </c>
      <c r="E3328" s="101" t="n">
        <v>284</v>
      </c>
      <c r="F3328" s="101" t="s">
        <v>333</v>
      </c>
      <c r="G3328" s="101" t="str">
        <f aca="false">E3328&amp;""&amp;F3328</f>
        <v>284Cn</v>
      </c>
      <c r="H3328" s="101" t="n">
        <v>162225.01</v>
      </c>
      <c r="I3328" s="101" t="n">
        <v>7246.01</v>
      </c>
      <c r="J3328" s="101" t="n">
        <v>3924.01</v>
      </c>
      <c r="K3328" s="101" t="n">
        <v>12734.01</v>
      </c>
      <c r="L3328" s="101"/>
      <c r="M3328" s="101" t="n">
        <v>-4258.01</v>
      </c>
      <c r="N3328" s="101"/>
      <c r="O3328" s="101" t="n">
        <v>9540.01</v>
      </c>
      <c r="P3328" s="101"/>
      <c r="Q3328" s="101" t="n">
        <v>-10321.01</v>
      </c>
      <c r="R3328" s="101"/>
      <c r="S3328" s="101"/>
      <c r="T3328" s="101"/>
      <c r="U3328" s="101"/>
      <c r="V3328" s="101"/>
      <c r="W3328" s="101"/>
      <c r="X3328" s="101"/>
      <c r="Y3328" s="101"/>
      <c r="Z3328" s="101"/>
      <c r="AA3328" s="101"/>
    </row>
    <row r="3329" customFormat="false" ht="15.75" hidden="false" customHeight="true" outlineLevel="0" collapsed="false">
      <c r="A3329" s="101"/>
      <c r="B3329" s="101" t="n">
        <v>58</v>
      </c>
      <c r="C3329" s="101" t="n">
        <v>171</v>
      </c>
      <c r="D3329" s="101" t="n">
        <v>113</v>
      </c>
      <c r="E3329" s="101" t="n">
        <v>284</v>
      </c>
      <c r="F3329" s="101" t="s">
        <v>334</v>
      </c>
      <c r="G3329" s="101" t="str">
        <f aca="false">E3329&amp;""&amp;F3329</f>
        <v>284Ed</v>
      </c>
      <c r="H3329" s="101" t="n">
        <v>166483.01</v>
      </c>
      <c r="I3329" s="101" t="n">
        <v>6063.01</v>
      </c>
      <c r="J3329" s="101" t="n">
        <v>2206.01</v>
      </c>
      <c r="K3329" s="101" t="n">
        <v>13297.01</v>
      </c>
      <c r="L3329" s="101" t="n">
        <v>5629.01</v>
      </c>
      <c r="M3329" s="101"/>
      <c r="N3329" s="101"/>
      <c r="O3329" s="101" t="n">
        <v>10233.01</v>
      </c>
      <c r="P3329" s="101" t="n">
        <v>333.01</v>
      </c>
      <c r="Q3329" s="101"/>
      <c r="R3329" s="101"/>
      <c r="S3329" s="101"/>
      <c r="T3329" s="101"/>
      <c r="U3329" s="101"/>
      <c r="V3329" s="101"/>
      <c r="W3329" s="101"/>
      <c r="X3329" s="101"/>
      <c r="Y3329" s="101"/>
      <c r="Z3329" s="101"/>
      <c r="AA3329" s="101"/>
    </row>
    <row r="3330" customFormat="false" ht="15.75" hidden="false" customHeight="true" outlineLevel="0" collapsed="false">
      <c r="A3330" s="101"/>
      <c r="B3330" s="101" t="n">
        <v>61</v>
      </c>
      <c r="C3330" s="101" t="n">
        <v>173</v>
      </c>
      <c r="D3330" s="101" t="n">
        <v>112</v>
      </c>
      <c r="E3330" s="101" t="n">
        <v>285</v>
      </c>
      <c r="F3330" s="101" t="s">
        <v>333</v>
      </c>
      <c r="G3330" s="101" t="str">
        <f aca="false">E3330&amp;""&amp;F3330</f>
        <v>285Cn</v>
      </c>
      <c r="H3330" s="101" t="n">
        <v>164983.01</v>
      </c>
      <c r="I3330" s="101" t="n">
        <v>5313.01</v>
      </c>
      <c r="J3330" s="101"/>
      <c r="K3330" s="101" t="n">
        <v>12559.01</v>
      </c>
      <c r="L3330" s="101"/>
      <c r="M3330" s="101" t="n">
        <v>-2431.01</v>
      </c>
      <c r="N3330" s="101" t="n">
        <v>-6079.01</v>
      </c>
      <c r="O3330" s="101" t="n">
        <v>9317.5</v>
      </c>
      <c r="P3330" s="101"/>
      <c r="Q3330" s="101" t="n">
        <v>-9571.01</v>
      </c>
      <c r="R3330" s="101"/>
      <c r="S3330" s="101"/>
      <c r="T3330" s="101"/>
      <c r="U3330" s="101"/>
      <c r="V3330" s="101"/>
      <c r="W3330" s="101"/>
      <c r="X3330" s="101"/>
      <c r="Y3330" s="101"/>
      <c r="Z3330" s="101"/>
      <c r="AA3330" s="101"/>
    </row>
    <row r="3331" customFormat="false" ht="15.75" hidden="false" customHeight="true" outlineLevel="0" collapsed="false">
      <c r="A3331" s="101"/>
      <c r="B3331" s="101" t="n">
        <v>59</v>
      </c>
      <c r="C3331" s="101" t="n">
        <v>172</v>
      </c>
      <c r="D3331" s="101" t="n">
        <v>113</v>
      </c>
      <c r="E3331" s="101" t="n">
        <v>285</v>
      </c>
      <c r="F3331" s="101" t="s">
        <v>334</v>
      </c>
      <c r="G3331" s="101" t="str">
        <f aca="false">E3331&amp;""&amp;F3331</f>
        <v>285Ed</v>
      </c>
      <c r="H3331" s="101" t="n">
        <v>167415.01</v>
      </c>
      <c r="I3331" s="101" t="n">
        <v>7140.01</v>
      </c>
      <c r="J3331" s="101" t="n">
        <v>2099.01</v>
      </c>
      <c r="K3331" s="101" t="n">
        <v>13202.01</v>
      </c>
      <c r="L3331" s="101" t="n">
        <v>6024.01</v>
      </c>
      <c r="M3331" s="101" t="n">
        <v>-3647.01</v>
      </c>
      <c r="N3331" s="101"/>
      <c r="O3331" s="101" t="n">
        <v>10026.9</v>
      </c>
      <c r="P3331" s="101"/>
      <c r="Q3331" s="101"/>
      <c r="R3331" s="101"/>
      <c r="S3331" s="101"/>
      <c r="T3331" s="101"/>
      <c r="U3331" s="101"/>
      <c r="V3331" s="101"/>
      <c r="W3331" s="101"/>
      <c r="X3331" s="101"/>
      <c r="Y3331" s="101"/>
      <c r="Z3331" s="101"/>
      <c r="AA3331" s="101"/>
    </row>
    <row r="3332" customFormat="false" ht="15.75" hidden="false" customHeight="true" outlineLevel="0" collapsed="false">
      <c r="A3332" s="101"/>
      <c r="B3332" s="101" t="n">
        <v>57</v>
      </c>
      <c r="C3332" s="101" t="n">
        <v>171</v>
      </c>
      <c r="D3332" s="101" t="n">
        <v>114</v>
      </c>
      <c r="E3332" s="101" t="n">
        <v>285</v>
      </c>
      <c r="F3332" s="101" t="s">
        <v>335</v>
      </c>
      <c r="G3332" s="101" t="str">
        <f aca="false">E3332&amp;""&amp;F3332</f>
        <v>285Fl</v>
      </c>
      <c r="H3332" s="101" t="n">
        <v>171062.01</v>
      </c>
      <c r="I3332" s="101"/>
      <c r="J3332" s="101" t="n">
        <v>2710.01</v>
      </c>
      <c r="K3332" s="101"/>
      <c r="L3332" s="101" t="n">
        <v>4916.01</v>
      </c>
      <c r="M3332" s="101"/>
      <c r="N3332" s="101"/>
      <c r="O3332" s="101" t="n">
        <v>10520.01</v>
      </c>
      <c r="P3332" s="101" t="n">
        <v>1548.01</v>
      </c>
      <c r="Q3332" s="101"/>
      <c r="R3332" s="101"/>
      <c r="S3332" s="101"/>
      <c r="T3332" s="101"/>
      <c r="U3332" s="101"/>
      <c r="V3332" s="101"/>
      <c r="W3332" s="101"/>
      <c r="X3332" s="101"/>
      <c r="Y3332" s="101"/>
      <c r="Z3332" s="101"/>
      <c r="AA3332" s="101"/>
    </row>
    <row r="3333" customFormat="false" ht="15.75" hidden="false" customHeight="true" outlineLevel="0" collapsed="false">
      <c r="A3333" s="101"/>
      <c r="B3333" s="101" t="n">
        <v>60</v>
      </c>
      <c r="C3333" s="101" t="n">
        <v>173</v>
      </c>
      <c r="D3333" s="101" t="n">
        <v>113</v>
      </c>
      <c r="E3333" s="101" t="n">
        <v>286</v>
      </c>
      <c r="F3333" s="101" t="s">
        <v>334</v>
      </c>
      <c r="G3333" s="101" t="str">
        <f aca="false">E3333&amp;""&amp;F3333</f>
        <v>286Ed</v>
      </c>
      <c r="H3333" s="101" t="n">
        <v>169725.01</v>
      </c>
      <c r="I3333" s="101" t="n">
        <v>5761.01</v>
      </c>
      <c r="J3333" s="101" t="n">
        <v>2547.01</v>
      </c>
      <c r="K3333" s="101" t="n">
        <v>12900.01</v>
      </c>
      <c r="L3333" s="101"/>
      <c r="M3333" s="101" t="n">
        <v>-1888.01</v>
      </c>
      <c r="N3333" s="101"/>
      <c r="O3333" s="101" t="n">
        <v>9766.9</v>
      </c>
      <c r="P3333" s="101"/>
      <c r="Q3333" s="101" t="n">
        <v>-9408.01</v>
      </c>
      <c r="R3333" s="101"/>
      <c r="S3333" s="101"/>
      <c r="T3333" s="101"/>
      <c r="U3333" s="101"/>
      <c r="V3333" s="101"/>
      <c r="W3333" s="101"/>
      <c r="X3333" s="101"/>
      <c r="Y3333" s="101"/>
      <c r="Z3333" s="101"/>
      <c r="AA3333" s="101"/>
    </row>
    <row r="3334" customFormat="false" ht="15.75" hidden="false" customHeight="true" outlineLevel="0" collapsed="false">
      <c r="A3334" s="101"/>
      <c r="B3334" s="101" t="n">
        <v>58</v>
      </c>
      <c r="C3334" s="101" t="n">
        <v>172</v>
      </c>
      <c r="D3334" s="101" t="n">
        <v>114</v>
      </c>
      <c r="E3334" s="101" t="n">
        <v>286</v>
      </c>
      <c r="F3334" s="101" t="s">
        <v>335</v>
      </c>
      <c r="G3334" s="101" t="str">
        <f aca="false">E3334&amp;""&amp;F3334</f>
        <v>286Fl</v>
      </c>
      <c r="H3334" s="101" t="n">
        <v>171613.01</v>
      </c>
      <c r="I3334" s="101" t="n">
        <v>7520.01</v>
      </c>
      <c r="J3334" s="101" t="n">
        <v>3090.01</v>
      </c>
      <c r="K3334" s="101"/>
      <c r="L3334" s="101" t="n">
        <v>5190.01</v>
      </c>
      <c r="M3334" s="101"/>
      <c r="N3334" s="101"/>
      <c r="O3334" s="101" t="n">
        <v>10372.13</v>
      </c>
      <c r="P3334" s="101" t="n">
        <v>-659.01</v>
      </c>
      <c r="Q3334" s="101"/>
      <c r="R3334" s="101"/>
      <c r="S3334" s="101"/>
      <c r="T3334" s="101"/>
      <c r="U3334" s="101"/>
      <c r="V3334" s="101"/>
      <c r="W3334" s="101"/>
      <c r="X3334" s="101"/>
      <c r="Y3334" s="101"/>
      <c r="Z3334" s="101"/>
      <c r="AA3334" s="101"/>
    </row>
    <row r="3335" customFormat="false" ht="15.75" hidden="false" customHeight="true" outlineLevel="0" collapsed="false">
      <c r="A3335" s="101"/>
      <c r="B3335" s="101" t="n">
        <v>61</v>
      </c>
      <c r="C3335" s="101" t="n">
        <v>174</v>
      </c>
      <c r="D3335" s="101" t="n">
        <v>113</v>
      </c>
      <c r="E3335" s="101" t="n">
        <v>287</v>
      </c>
      <c r="F3335" s="101" t="s">
        <v>334</v>
      </c>
      <c r="G3335" s="101" t="str">
        <f aca="false">E3335&amp;""&amp;F3335</f>
        <v>287Ed</v>
      </c>
      <c r="H3335" s="101" t="n">
        <v>170825.01</v>
      </c>
      <c r="I3335" s="101" t="n">
        <v>6971.01</v>
      </c>
      <c r="J3335" s="101"/>
      <c r="K3335" s="101" t="n">
        <v>12732.01</v>
      </c>
      <c r="L3335" s="101"/>
      <c r="M3335" s="101" t="n">
        <v>-3161.01</v>
      </c>
      <c r="N3335" s="101" t="n">
        <v>-6814.01</v>
      </c>
      <c r="O3335" s="101" t="n">
        <v>9540.01</v>
      </c>
      <c r="P3335" s="101"/>
      <c r="Q3335" s="101" t="n">
        <v>-8859.01</v>
      </c>
      <c r="R3335" s="101"/>
      <c r="S3335" s="101"/>
      <c r="T3335" s="101"/>
      <c r="U3335" s="101"/>
      <c r="V3335" s="101"/>
      <c r="W3335" s="101"/>
      <c r="X3335" s="101"/>
      <c r="Y3335" s="101"/>
      <c r="Z3335" s="101"/>
      <c r="AA3335" s="101"/>
    </row>
    <row r="3336" customFormat="false" ht="15.75" hidden="false" customHeight="true" outlineLevel="0" collapsed="false">
      <c r="A3336" s="101"/>
      <c r="B3336" s="101" t="n">
        <v>59</v>
      </c>
      <c r="C3336" s="101" t="n">
        <v>173</v>
      </c>
      <c r="D3336" s="101" t="n">
        <v>114</v>
      </c>
      <c r="E3336" s="101" t="n">
        <v>287</v>
      </c>
      <c r="F3336" s="101" t="s">
        <v>335</v>
      </c>
      <c r="G3336" s="101" t="str">
        <f aca="false">E3336&amp;""&amp;F3336</f>
        <v>287Fl</v>
      </c>
      <c r="H3336" s="101" t="n">
        <v>173987.01</v>
      </c>
      <c r="I3336" s="101" t="n">
        <v>5698.01</v>
      </c>
      <c r="J3336" s="101" t="n">
        <v>3028.01</v>
      </c>
      <c r="K3336" s="101" t="n">
        <v>13218.01</v>
      </c>
      <c r="L3336" s="101" t="n">
        <v>5575.01</v>
      </c>
      <c r="M3336" s="101" t="n">
        <v>-3653.01</v>
      </c>
      <c r="N3336" s="101"/>
      <c r="O3336" s="101" t="n">
        <v>10162</v>
      </c>
      <c r="P3336" s="101"/>
      <c r="Q3336" s="101"/>
      <c r="R3336" s="101"/>
      <c r="S3336" s="101"/>
      <c r="T3336" s="101"/>
      <c r="U3336" s="101"/>
      <c r="V3336" s="101"/>
      <c r="W3336" s="101"/>
      <c r="X3336" s="101"/>
      <c r="Y3336" s="101"/>
      <c r="Z3336" s="101"/>
      <c r="AA3336" s="101"/>
    </row>
    <row r="3337" customFormat="false" ht="15.75" hidden="false" customHeight="true" outlineLevel="0" collapsed="false">
      <c r="A3337" s="101"/>
      <c r="B3337" s="101" t="n">
        <v>57</v>
      </c>
      <c r="C3337" s="101" t="n">
        <v>172</v>
      </c>
      <c r="D3337" s="101" t="n">
        <v>115</v>
      </c>
      <c r="E3337" s="101" t="n">
        <v>287</v>
      </c>
      <c r="F3337" s="101" t="s">
        <v>336</v>
      </c>
      <c r="G3337" s="101" t="str">
        <f aca="false">E3337&amp;""&amp;F3337</f>
        <v>287Ef</v>
      </c>
      <c r="H3337" s="101" t="n">
        <v>177639.01</v>
      </c>
      <c r="I3337" s="101"/>
      <c r="J3337" s="101" t="n">
        <v>1263.01</v>
      </c>
      <c r="K3337" s="101"/>
      <c r="L3337" s="101" t="n">
        <v>4353.01</v>
      </c>
      <c r="M3337" s="101"/>
      <c r="N3337" s="101"/>
      <c r="O3337" s="101" t="n">
        <v>10739.86</v>
      </c>
      <c r="P3337" s="101" t="n">
        <v>625.01</v>
      </c>
      <c r="Q3337" s="101"/>
      <c r="R3337" s="101"/>
      <c r="S3337" s="101"/>
      <c r="T3337" s="101"/>
      <c r="U3337" s="101"/>
      <c r="V3337" s="101"/>
      <c r="W3337" s="101"/>
      <c r="X3337" s="101"/>
      <c r="Y3337" s="101"/>
      <c r="Z3337" s="101"/>
      <c r="AA3337" s="101"/>
    </row>
    <row r="3338" customFormat="false" ht="15.75" hidden="false" customHeight="true" outlineLevel="0" collapsed="false">
      <c r="A3338" s="101"/>
      <c r="B3338" s="101" t="n">
        <v>60</v>
      </c>
      <c r="C3338" s="101" t="n">
        <v>174</v>
      </c>
      <c r="D3338" s="101" t="n">
        <v>114</v>
      </c>
      <c r="E3338" s="101" t="n">
        <v>288</v>
      </c>
      <c r="F3338" s="101" t="s">
        <v>335</v>
      </c>
      <c r="G3338" s="101" t="str">
        <f aca="false">E3338&amp;""&amp;F3338</f>
        <v>288Fl</v>
      </c>
      <c r="H3338" s="101" t="n">
        <v>174722.01</v>
      </c>
      <c r="I3338" s="101" t="n">
        <v>7336.01</v>
      </c>
      <c r="J3338" s="101" t="n">
        <v>3392.01</v>
      </c>
      <c r="K3338" s="101" t="n">
        <v>13034.01</v>
      </c>
      <c r="L3338" s="101"/>
      <c r="M3338" s="101" t="n">
        <v>-4814.01</v>
      </c>
      <c r="N3338" s="101"/>
      <c r="O3338" s="101" t="n">
        <v>10072.04</v>
      </c>
      <c r="P3338" s="101"/>
      <c r="Q3338" s="101" t="n">
        <v>-10989.01</v>
      </c>
      <c r="R3338" s="101"/>
      <c r="S3338" s="101"/>
      <c r="T3338" s="101"/>
      <c r="U3338" s="101"/>
      <c r="V3338" s="101"/>
      <c r="W3338" s="101"/>
      <c r="X3338" s="101"/>
      <c r="Y3338" s="101"/>
      <c r="Z3338" s="101"/>
      <c r="AA3338" s="101"/>
    </row>
    <row r="3339" customFormat="false" ht="15.75" hidden="false" customHeight="true" outlineLevel="0" collapsed="false">
      <c r="A3339" s="101"/>
      <c r="B3339" s="101" t="n">
        <v>58</v>
      </c>
      <c r="C3339" s="101" t="n">
        <v>173</v>
      </c>
      <c r="D3339" s="101" t="n">
        <v>115</v>
      </c>
      <c r="E3339" s="101" t="n">
        <v>288</v>
      </c>
      <c r="F3339" s="101" t="s">
        <v>336</v>
      </c>
      <c r="G3339" s="101" t="str">
        <f aca="false">E3339&amp;""&amp;F3339</f>
        <v>288Ef</v>
      </c>
      <c r="H3339" s="101" t="n">
        <v>179536.01</v>
      </c>
      <c r="I3339" s="101" t="n">
        <v>6175.01</v>
      </c>
      <c r="J3339" s="101" t="n">
        <v>1740.01</v>
      </c>
      <c r="K3339" s="101"/>
      <c r="L3339" s="101" t="n">
        <v>4768.01</v>
      </c>
      <c r="M3339" s="101"/>
      <c r="N3339" s="101"/>
      <c r="O3339" s="101" t="n">
        <v>10627.8</v>
      </c>
      <c r="P3339" s="101" t="n">
        <v>1421.01</v>
      </c>
      <c r="Q3339" s="101"/>
      <c r="R3339" s="101"/>
      <c r="S3339" s="101"/>
      <c r="T3339" s="101"/>
      <c r="U3339" s="101"/>
      <c r="V3339" s="101"/>
      <c r="W3339" s="101"/>
      <c r="X3339" s="101"/>
      <c r="Y3339" s="101"/>
      <c r="Z3339" s="101"/>
      <c r="AA3339" s="101"/>
    </row>
    <row r="3340" customFormat="false" ht="15.75" hidden="false" customHeight="true" outlineLevel="0" collapsed="false">
      <c r="A3340" s="101"/>
      <c r="B3340" s="101" t="n">
        <v>61</v>
      </c>
      <c r="C3340" s="101" t="n">
        <v>175</v>
      </c>
      <c r="D3340" s="101" t="n">
        <v>114</v>
      </c>
      <c r="E3340" s="101" t="n">
        <v>289</v>
      </c>
      <c r="F3340" s="101" t="s">
        <v>335</v>
      </c>
      <c r="G3340" s="101" t="str">
        <f aca="false">E3340&amp;""&amp;F3340</f>
        <v>289Fl</v>
      </c>
      <c r="H3340" s="101" t="n">
        <v>177374.01</v>
      </c>
      <c r="I3340" s="101" t="n">
        <v>5419.01</v>
      </c>
      <c r="J3340" s="101"/>
      <c r="K3340" s="101" t="n">
        <v>12755.01</v>
      </c>
      <c r="L3340" s="101"/>
      <c r="M3340" s="101" t="n">
        <v>-2988.01</v>
      </c>
      <c r="N3340" s="101" t="n">
        <v>-7213.01</v>
      </c>
      <c r="O3340" s="101" t="n">
        <v>9965.92</v>
      </c>
      <c r="P3340" s="101"/>
      <c r="Q3340" s="101" t="n">
        <v>-10233.01</v>
      </c>
      <c r="R3340" s="101"/>
      <c r="S3340" s="101"/>
      <c r="T3340" s="101"/>
      <c r="U3340" s="101"/>
      <c r="V3340" s="101"/>
      <c r="W3340" s="101"/>
      <c r="X3340" s="101"/>
      <c r="Y3340" s="101"/>
      <c r="Z3340" s="101"/>
      <c r="AA3340" s="101"/>
    </row>
    <row r="3341" customFormat="false" ht="15.75" hidden="false" customHeight="true" outlineLevel="0" collapsed="false">
      <c r="A3341" s="101"/>
      <c r="B3341" s="101" t="n">
        <v>59</v>
      </c>
      <c r="C3341" s="101" t="n">
        <v>174</v>
      </c>
      <c r="D3341" s="101" t="n">
        <v>115</v>
      </c>
      <c r="E3341" s="101" t="n">
        <v>289</v>
      </c>
      <c r="F3341" s="101" t="s">
        <v>336</v>
      </c>
      <c r="G3341" s="101" t="str">
        <f aca="false">E3341&amp;""&amp;F3341</f>
        <v>289Ef</v>
      </c>
      <c r="H3341" s="101" t="n">
        <v>180363.01</v>
      </c>
      <c r="I3341" s="101" t="n">
        <v>7245.01</v>
      </c>
      <c r="J3341" s="101" t="n">
        <v>1649.01</v>
      </c>
      <c r="K3341" s="101" t="n">
        <v>13420.01</v>
      </c>
      <c r="L3341" s="101" t="n">
        <v>5041.01</v>
      </c>
      <c r="M3341" s="101" t="n">
        <v>-4224.01</v>
      </c>
      <c r="N3341" s="101"/>
      <c r="O3341" s="101" t="n">
        <v>10522.8</v>
      </c>
      <c r="P3341" s="101"/>
      <c r="Q3341" s="101"/>
      <c r="R3341" s="101"/>
      <c r="S3341" s="101"/>
      <c r="T3341" s="101"/>
      <c r="U3341" s="101"/>
      <c r="V3341" s="101"/>
      <c r="W3341" s="101"/>
      <c r="X3341" s="101"/>
      <c r="Y3341" s="101"/>
      <c r="Z3341" s="101"/>
      <c r="AA3341" s="101"/>
    </row>
    <row r="3342" customFormat="false" ht="15.75" hidden="false" customHeight="true" outlineLevel="0" collapsed="false">
      <c r="A3342" s="101"/>
      <c r="B3342" s="101" t="n">
        <v>57</v>
      </c>
      <c r="C3342" s="101" t="n">
        <v>173</v>
      </c>
      <c r="D3342" s="101" t="n">
        <v>116</v>
      </c>
      <c r="E3342" s="101" t="n">
        <v>289</v>
      </c>
      <c r="F3342" s="101" t="s">
        <v>337</v>
      </c>
      <c r="G3342" s="101" t="str">
        <f aca="false">E3342&amp;""&amp;F3342</f>
        <v>289Lv</v>
      </c>
      <c r="H3342" s="101" t="n">
        <v>184587.01</v>
      </c>
      <c r="I3342" s="101"/>
      <c r="J3342" s="101" t="n">
        <v>2238.01</v>
      </c>
      <c r="K3342" s="101"/>
      <c r="L3342" s="101" t="n">
        <v>3978.01</v>
      </c>
      <c r="M3342" s="101"/>
      <c r="N3342" s="101"/>
      <c r="O3342" s="101" t="n">
        <v>11100.01</v>
      </c>
      <c r="P3342" s="101" t="n">
        <v>2576.01</v>
      </c>
      <c r="Q3342" s="101"/>
      <c r="R3342" s="101"/>
      <c r="S3342" s="101"/>
      <c r="T3342" s="101"/>
      <c r="U3342" s="101"/>
      <c r="V3342" s="101"/>
      <c r="W3342" s="101"/>
      <c r="X3342" s="101"/>
      <c r="Y3342" s="101"/>
      <c r="Z3342" s="101"/>
      <c r="AA3342" s="101"/>
    </row>
    <row r="3343" customFormat="false" ht="15.75" hidden="false" customHeight="true" outlineLevel="0" collapsed="false">
      <c r="A3343" s="101"/>
      <c r="B3343" s="101" t="n">
        <v>60</v>
      </c>
      <c r="C3343" s="101" t="n">
        <v>175</v>
      </c>
      <c r="D3343" s="101" t="n">
        <v>115</v>
      </c>
      <c r="E3343" s="101" t="n">
        <v>290</v>
      </c>
      <c r="F3343" s="101" t="s">
        <v>336</v>
      </c>
      <c r="G3343" s="101" t="str">
        <f aca="false">E3343&amp;""&amp;F3343</f>
        <v>290Ef</v>
      </c>
      <c r="H3343" s="101" t="n">
        <v>182550.01</v>
      </c>
      <c r="I3343" s="101" t="n">
        <v>5884.01</v>
      </c>
      <c r="J3343" s="101" t="n">
        <v>2113.01</v>
      </c>
      <c r="K3343" s="101" t="n">
        <v>13129.01</v>
      </c>
      <c r="L3343" s="101"/>
      <c r="M3343" s="101" t="n">
        <v>-2480.01</v>
      </c>
      <c r="N3343" s="101"/>
      <c r="O3343" s="101" t="n">
        <v>10399.01</v>
      </c>
      <c r="P3343" s="101"/>
      <c r="Q3343" s="101" t="n">
        <v>-10108.01</v>
      </c>
      <c r="R3343" s="101"/>
      <c r="S3343" s="101"/>
      <c r="T3343" s="101"/>
      <c r="U3343" s="101"/>
      <c r="V3343" s="101"/>
      <c r="W3343" s="101"/>
      <c r="X3343" s="101"/>
      <c r="Y3343" s="101"/>
      <c r="Z3343" s="101"/>
      <c r="AA3343" s="101"/>
    </row>
    <row r="3344" customFormat="false" ht="15.75" hidden="false" customHeight="true" outlineLevel="0" collapsed="false">
      <c r="A3344" s="101"/>
      <c r="B3344" s="101" t="n">
        <v>58</v>
      </c>
      <c r="C3344" s="101" t="n">
        <v>174</v>
      </c>
      <c r="D3344" s="101" t="n">
        <v>116</v>
      </c>
      <c r="E3344" s="101" t="n">
        <v>290</v>
      </c>
      <c r="F3344" s="101" t="s">
        <v>337</v>
      </c>
      <c r="G3344" s="101" t="str">
        <f aca="false">E3344&amp;""&amp;F3344</f>
        <v>290Lv</v>
      </c>
      <c r="H3344" s="101" t="n">
        <v>185030.01</v>
      </c>
      <c r="I3344" s="101" t="n">
        <v>7628.01</v>
      </c>
      <c r="J3344" s="101" t="n">
        <v>2621.01</v>
      </c>
      <c r="K3344" s="101"/>
      <c r="L3344" s="101" t="n">
        <v>4270.01</v>
      </c>
      <c r="M3344" s="101"/>
      <c r="N3344" s="101"/>
      <c r="O3344" s="101" t="n">
        <v>10991.79</v>
      </c>
      <c r="P3344" s="101" t="n">
        <v>367.01</v>
      </c>
      <c r="Q3344" s="101"/>
      <c r="R3344" s="101"/>
      <c r="S3344" s="101"/>
      <c r="T3344" s="101"/>
      <c r="U3344" s="101"/>
      <c r="V3344" s="101"/>
      <c r="W3344" s="101"/>
      <c r="X3344" s="101"/>
      <c r="Y3344" s="101"/>
      <c r="Z3344" s="101"/>
      <c r="AA3344" s="101"/>
    </row>
    <row r="3345" customFormat="false" ht="15.75" hidden="false" customHeight="true" outlineLevel="0" collapsed="false">
      <c r="A3345" s="101"/>
      <c r="B3345" s="101" t="n">
        <v>61</v>
      </c>
      <c r="C3345" s="101" t="n">
        <v>176</v>
      </c>
      <c r="D3345" s="101" t="n">
        <v>115</v>
      </c>
      <c r="E3345" s="101" t="n">
        <v>291</v>
      </c>
      <c r="F3345" s="101" t="s">
        <v>336</v>
      </c>
      <c r="G3345" s="101" t="str">
        <f aca="false">E3345&amp;""&amp;F3345</f>
        <v>291Ef</v>
      </c>
      <c r="H3345" s="101" t="n">
        <v>183570.01</v>
      </c>
      <c r="I3345" s="101" t="n">
        <v>7051.01</v>
      </c>
      <c r="J3345" s="101"/>
      <c r="K3345" s="101" t="n">
        <v>12935.01</v>
      </c>
      <c r="L3345" s="101"/>
      <c r="M3345" s="101" t="n">
        <v>-3731.01</v>
      </c>
      <c r="N3345" s="101" t="n">
        <v>-7884.01</v>
      </c>
      <c r="O3345" s="101" t="n">
        <v>10320.01</v>
      </c>
      <c r="P3345" s="101"/>
      <c r="Q3345" s="101" t="n">
        <v>-9531.01</v>
      </c>
      <c r="R3345" s="101"/>
      <c r="S3345" s="101"/>
      <c r="T3345" s="101"/>
      <c r="U3345" s="101"/>
      <c r="V3345" s="101"/>
      <c r="W3345" s="101"/>
      <c r="X3345" s="101"/>
      <c r="Y3345" s="101"/>
      <c r="Z3345" s="101"/>
      <c r="AA3345" s="101"/>
    </row>
    <row r="3346" customFormat="false" ht="15.75" hidden="false" customHeight="true" outlineLevel="0" collapsed="false">
      <c r="A3346" s="101"/>
      <c r="B3346" s="101" t="n">
        <v>59</v>
      </c>
      <c r="C3346" s="101" t="n">
        <v>175</v>
      </c>
      <c r="D3346" s="101" t="n">
        <v>116</v>
      </c>
      <c r="E3346" s="101" t="n">
        <v>291</v>
      </c>
      <c r="F3346" s="101" t="s">
        <v>337</v>
      </c>
      <c r="G3346" s="101" t="str">
        <f aca="false">E3346&amp;""&amp;F3346</f>
        <v>291Lv</v>
      </c>
      <c r="H3346" s="101" t="n">
        <v>187302.01</v>
      </c>
      <c r="I3346" s="101" t="n">
        <v>5800.01</v>
      </c>
      <c r="J3346" s="101" t="n">
        <v>2537.01</v>
      </c>
      <c r="K3346" s="101" t="n">
        <v>13428.01</v>
      </c>
      <c r="L3346" s="101" t="n">
        <v>4651.01</v>
      </c>
      <c r="M3346" s="101" t="n">
        <v>-4153.01</v>
      </c>
      <c r="N3346" s="101"/>
      <c r="O3346" s="101" t="n">
        <v>10890</v>
      </c>
      <c r="P3346" s="101"/>
      <c r="Q3346" s="101"/>
      <c r="R3346" s="101"/>
      <c r="S3346" s="101"/>
      <c r="T3346" s="101"/>
      <c r="U3346" s="101"/>
      <c r="V3346" s="101"/>
      <c r="W3346" s="101"/>
      <c r="X3346" s="101"/>
      <c r="Y3346" s="101"/>
      <c r="Z3346" s="101"/>
      <c r="AA3346" s="101"/>
    </row>
    <row r="3347" customFormat="false" ht="15.75" hidden="false" customHeight="true" outlineLevel="0" collapsed="false">
      <c r="A3347" s="101"/>
      <c r="B3347" s="101" t="n">
        <v>57</v>
      </c>
      <c r="C3347" s="101" t="n">
        <v>174</v>
      </c>
      <c r="D3347" s="101" t="n">
        <v>117</v>
      </c>
      <c r="E3347" s="101" t="n">
        <v>291</v>
      </c>
      <c r="F3347" s="101" t="s">
        <v>338</v>
      </c>
      <c r="G3347" s="101" t="str">
        <f aca="false">E3347&amp;""&amp;F3347</f>
        <v>291Eh</v>
      </c>
      <c r="H3347" s="101" t="n">
        <v>191454.01</v>
      </c>
      <c r="I3347" s="101"/>
      <c r="J3347" s="101" t="n">
        <v>865.01</v>
      </c>
      <c r="K3347" s="101"/>
      <c r="L3347" s="101" t="n">
        <v>3486.01</v>
      </c>
      <c r="M3347" s="101"/>
      <c r="N3347" s="101"/>
      <c r="O3347" s="101" t="n">
        <v>11390.01</v>
      </c>
      <c r="P3347" s="101" t="n">
        <v>1616.01</v>
      </c>
      <c r="Q3347" s="101"/>
      <c r="R3347" s="101"/>
      <c r="S3347" s="101"/>
      <c r="T3347" s="101"/>
      <c r="U3347" s="101"/>
      <c r="V3347" s="101"/>
      <c r="W3347" s="101"/>
      <c r="X3347" s="101"/>
      <c r="Y3347" s="101"/>
      <c r="Z3347" s="101"/>
      <c r="AA3347" s="101"/>
    </row>
    <row r="3348" customFormat="false" ht="15.75" hidden="false" customHeight="true" outlineLevel="0" collapsed="false">
      <c r="A3348" s="101"/>
      <c r="B3348" s="101" t="n">
        <v>60</v>
      </c>
      <c r="C3348" s="101" t="n">
        <v>176</v>
      </c>
      <c r="D3348" s="101" t="n">
        <v>116</v>
      </c>
      <c r="E3348" s="101" t="n">
        <v>292</v>
      </c>
      <c r="F3348" s="101" t="s">
        <v>337</v>
      </c>
      <c r="G3348" s="101" t="str">
        <f aca="false">E3348&amp;""&amp;F3348</f>
        <v>292Lv</v>
      </c>
      <c r="H3348" s="101" t="n">
        <v>187921.01</v>
      </c>
      <c r="I3348" s="101" t="n">
        <v>7452.01</v>
      </c>
      <c r="J3348" s="101" t="n">
        <v>2938.01</v>
      </c>
      <c r="K3348" s="101" t="n">
        <v>13251.01</v>
      </c>
      <c r="L3348" s="101"/>
      <c r="M3348" s="101" t="n">
        <v>-5329.01</v>
      </c>
      <c r="N3348" s="101"/>
      <c r="O3348" s="101" t="n">
        <v>10774.3</v>
      </c>
      <c r="P3348" s="101"/>
      <c r="Q3348" s="101" t="n">
        <v>-11604.01</v>
      </c>
      <c r="R3348" s="101"/>
      <c r="S3348" s="101"/>
      <c r="T3348" s="101"/>
      <c r="U3348" s="101"/>
      <c r="V3348" s="101"/>
      <c r="W3348" s="101"/>
      <c r="X3348" s="101"/>
      <c r="Y3348" s="101"/>
      <c r="Z3348" s="101"/>
      <c r="AA3348" s="101"/>
    </row>
    <row r="3349" customFormat="false" ht="15.75" hidden="false" customHeight="true" outlineLevel="0" collapsed="false">
      <c r="A3349" s="101"/>
      <c r="B3349" s="101" t="n">
        <v>58</v>
      </c>
      <c r="C3349" s="101" t="n">
        <v>175</v>
      </c>
      <c r="D3349" s="101" t="n">
        <v>117</v>
      </c>
      <c r="E3349" s="101" t="n">
        <v>292</v>
      </c>
      <c r="F3349" s="101" t="s">
        <v>338</v>
      </c>
      <c r="G3349" s="101" t="str">
        <f aca="false">E3349&amp;""&amp;F3349</f>
        <v>292Eh</v>
      </c>
      <c r="H3349" s="101" t="n">
        <v>193251.01</v>
      </c>
      <c r="I3349" s="101" t="n">
        <v>6275.01</v>
      </c>
      <c r="J3349" s="101" t="n">
        <v>1340.01</v>
      </c>
      <c r="K3349" s="101"/>
      <c r="L3349" s="101" t="n">
        <v>3877.01</v>
      </c>
      <c r="M3349" s="101"/>
      <c r="N3349" s="101"/>
      <c r="O3349" s="101" t="n">
        <v>11290.01</v>
      </c>
      <c r="P3349" s="101" t="n">
        <v>2391.01</v>
      </c>
      <c r="Q3349" s="101"/>
      <c r="R3349" s="101"/>
      <c r="S3349" s="101"/>
      <c r="T3349" s="101"/>
      <c r="U3349" s="101"/>
      <c r="V3349" s="101"/>
      <c r="W3349" s="101"/>
      <c r="X3349" s="101"/>
      <c r="Y3349" s="101"/>
      <c r="Z3349" s="101"/>
      <c r="AA3349" s="101"/>
    </row>
    <row r="3350" customFormat="false" ht="15.75" hidden="false" customHeight="true" outlineLevel="0" collapsed="false">
      <c r="A3350" s="101"/>
      <c r="B3350" s="101" t="n">
        <v>61</v>
      </c>
      <c r="C3350" s="101" t="n">
        <v>177</v>
      </c>
      <c r="D3350" s="101" t="n">
        <v>116</v>
      </c>
      <c r="E3350" s="101" t="n">
        <v>293</v>
      </c>
      <c r="F3350" s="101" t="s">
        <v>337</v>
      </c>
      <c r="G3350" s="101" t="str">
        <f aca="false">E3350&amp;""&amp;F3350</f>
        <v>293Lv</v>
      </c>
      <c r="H3350" s="101" t="n">
        <v>190479.01</v>
      </c>
      <c r="I3350" s="101" t="n">
        <v>5514.01</v>
      </c>
      <c r="J3350" s="101"/>
      <c r="K3350" s="101" t="n">
        <v>12966.01</v>
      </c>
      <c r="L3350" s="101"/>
      <c r="M3350" s="101" t="n">
        <v>-3492.01</v>
      </c>
      <c r="N3350" s="101" t="n">
        <v>-8453.01</v>
      </c>
      <c r="O3350" s="101" t="n">
        <v>10679.32</v>
      </c>
      <c r="P3350" s="101"/>
      <c r="Q3350" s="101" t="n">
        <v>-10843.01</v>
      </c>
      <c r="R3350" s="101"/>
      <c r="S3350" s="101"/>
      <c r="T3350" s="101"/>
      <c r="U3350" s="101"/>
      <c r="V3350" s="101"/>
      <c r="W3350" s="101"/>
      <c r="X3350" s="101"/>
      <c r="Y3350" s="101"/>
      <c r="Z3350" s="101"/>
      <c r="AA3350" s="101"/>
    </row>
    <row r="3351" customFormat="false" ht="15.75" hidden="false" customHeight="true" outlineLevel="0" collapsed="false">
      <c r="A3351" s="101"/>
      <c r="B3351" s="101" t="n">
        <v>59</v>
      </c>
      <c r="C3351" s="101" t="n">
        <v>176</v>
      </c>
      <c r="D3351" s="101" t="n">
        <v>117</v>
      </c>
      <c r="E3351" s="101" t="n">
        <v>293</v>
      </c>
      <c r="F3351" s="101" t="s">
        <v>338</v>
      </c>
      <c r="G3351" s="101" t="str">
        <f aca="false">E3351&amp;""&amp;F3351</f>
        <v>293Eh</v>
      </c>
      <c r="H3351" s="101" t="n">
        <v>193970.01</v>
      </c>
      <c r="I3351" s="101" t="n">
        <v>7352.01</v>
      </c>
      <c r="J3351" s="101" t="n">
        <v>1240.01</v>
      </c>
      <c r="K3351" s="101" t="n">
        <v>13627.01</v>
      </c>
      <c r="L3351" s="101" t="n">
        <v>4178.01</v>
      </c>
      <c r="M3351" s="101" t="n">
        <v>-4962.01</v>
      </c>
      <c r="N3351" s="101"/>
      <c r="O3351" s="101" t="n">
        <v>11182.8</v>
      </c>
      <c r="P3351" s="101"/>
      <c r="Q3351" s="101"/>
      <c r="R3351" s="101"/>
      <c r="S3351" s="101"/>
      <c r="T3351" s="101"/>
      <c r="U3351" s="101"/>
      <c r="V3351" s="101"/>
      <c r="W3351" s="101"/>
      <c r="X3351" s="101"/>
      <c r="Y3351" s="101"/>
      <c r="Z3351" s="101"/>
      <c r="AA3351" s="101"/>
    </row>
    <row r="3352" customFormat="false" ht="15.75" hidden="false" customHeight="true" outlineLevel="0" collapsed="false">
      <c r="A3352" s="101"/>
      <c r="B3352" s="101" t="n">
        <v>57</v>
      </c>
      <c r="C3352" s="101" t="n">
        <v>175</v>
      </c>
      <c r="D3352" s="101" t="n">
        <v>118</v>
      </c>
      <c r="E3352" s="101" t="n">
        <v>293</v>
      </c>
      <c r="F3352" s="101" t="s">
        <v>339</v>
      </c>
      <c r="G3352" s="101" t="str">
        <f aca="false">E3352&amp;""&amp;F3352</f>
        <v>293Ei</v>
      </c>
      <c r="H3352" s="101" t="n">
        <v>198932.01</v>
      </c>
      <c r="I3352" s="101"/>
      <c r="J3352" s="101" t="n">
        <v>1608.01</v>
      </c>
      <c r="K3352" s="101"/>
      <c r="L3352" s="101" t="n">
        <v>2948.01</v>
      </c>
      <c r="M3352" s="101"/>
      <c r="N3352" s="101"/>
      <c r="O3352" s="101" t="n">
        <v>11920.01</v>
      </c>
      <c r="P3352" s="101" t="n">
        <v>3722.01</v>
      </c>
      <c r="Q3352" s="101"/>
      <c r="R3352" s="101"/>
      <c r="S3352" s="101"/>
      <c r="T3352" s="101"/>
      <c r="U3352" s="101"/>
      <c r="V3352" s="101"/>
      <c r="W3352" s="101"/>
      <c r="X3352" s="101"/>
      <c r="Y3352" s="101"/>
      <c r="Z3352" s="101"/>
      <c r="AA3352" s="101"/>
    </row>
    <row r="3353" customFormat="false" ht="15.75" hidden="false" customHeight="true" outlineLevel="0" collapsed="false">
      <c r="A3353" s="101"/>
      <c r="B3353" s="101" t="n">
        <v>60</v>
      </c>
      <c r="C3353" s="101" t="n">
        <v>177</v>
      </c>
      <c r="D3353" s="101" t="n">
        <v>117</v>
      </c>
      <c r="E3353" s="101" t="n">
        <v>294</v>
      </c>
      <c r="F3353" s="101" t="s">
        <v>338</v>
      </c>
      <c r="G3353" s="101" t="str">
        <f aca="false">E3353&amp;""&amp;F3353</f>
        <v>294Eh</v>
      </c>
      <c r="H3353" s="101" t="n">
        <v>196044.01</v>
      </c>
      <c r="I3353" s="101" t="n">
        <v>5997.01</v>
      </c>
      <c r="J3353" s="101" t="n">
        <v>1723.01</v>
      </c>
      <c r="K3353" s="101" t="n">
        <v>13349.01</v>
      </c>
      <c r="L3353" s="101"/>
      <c r="M3353" s="101" t="n">
        <v>-3222.01</v>
      </c>
      <c r="N3353" s="101"/>
      <c r="O3353" s="101" t="n">
        <v>11069.01</v>
      </c>
      <c r="P3353" s="101"/>
      <c r="Q3353" s="101" t="n">
        <v>-10959.01</v>
      </c>
      <c r="R3353" s="101"/>
      <c r="S3353" s="101"/>
      <c r="T3353" s="101"/>
      <c r="U3353" s="101"/>
      <c r="V3353" s="101"/>
      <c r="W3353" s="101"/>
      <c r="X3353" s="101"/>
      <c r="Y3353" s="101"/>
      <c r="Z3353" s="101"/>
      <c r="AA3353" s="101"/>
    </row>
    <row r="3354" customFormat="false" ht="15.75" hidden="false" customHeight="true" outlineLevel="0" collapsed="false">
      <c r="A3354" s="101"/>
      <c r="B3354" s="101" t="n">
        <v>58</v>
      </c>
      <c r="C3354" s="101" t="n">
        <v>176</v>
      </c>
      <c r="D3354" s="101" t="n">
        <v>118</v>
      </c>
      <c r="E3354" s="101" t="n">
        <v>294</v>
      </c>
      <c r="F3354" s="101" t="s">
        <v>339</v>
      </c>
      <c r="G3354" s="101" t="str">
        <f aca="false">E3354&amp;""&amp;F3354</f>
        <v>294Ei</v>
      </c>
      <c r="H3354" s="101" t="n">
        <v>199266.01</v>
      </c>
      <c r="I3354" s="101" t="n">
        <v>7737.01</v>
      </c>
      <c r="J3354" s="101" t="n">
        <v>1993.01</v>
      </c>
      <c r="K3354" s="101"/>
      <c r="L3354" s="101" t="n">
        <v>3233.01</v>
      </c>
      <c r="M3354" s="101"/>
      <c r="N3354" s="101"/>
      <c r="O3354" s="101" t="n">
        <v>11810.89</v>
      </c>
      <c r="P3354" s="101" t="n">
        <v>1498.01</v>
      </c>
      <c r="Q3354" s="101"/>
      <c r="R3354" s="101"/>
      <c r="S3354" s="101"/>
      <c r="T3354" s="101"/>
      <c r="U3354" s="101"/>
      <c r="V3354" s="101"/>
      <c r="W3354" s="101"/>
      <c r="X3354" s="101"/>
      <c r="Y3354" s="101"/>
      <c r="Z3354" s="101"/>
      <c r="AA3354" s="101"/>
    </row>
    <row r="3355" customFormat="false" ht="15.75" hidden="false" customHeight="true" outlineLevel="0" collapsed="false">
      <c r="A3355" s="101"/>
      <c r="B3355" s="101" t="n">
        <v>59</v>
      </c>
      <c r="C3355" s="101" t="n">
        <v>177</v>
      </c>
      <c r="D3355" s="101" t="n">
        <v>118</v>
      </c>
      <c r="E3355" s="101" t="n">
        <v>295</v>
      </c>
      <c r="F3355" s="101" t="s">
        <v>339</v>
      </c>
      <c r="G3355" s="101" t="str">
        <f aca="false">E3355&amp;""&amp;F3355</f>
        <v>295Ei</v>
      </c>
      <c r="H3355" s="101" t="n">
        <v>201427.01</v>
      </c>
      <c r="I3355" s="101" t="n">
        <v>5911.01</v>
      </c>
      <c r="J3355" s="101" t="n">
        <v>1906.01</v>
      </c>
      <c r="K3355" s="101" t="n">
        <v>13648.01</v>
      </c>
      <c r="L3355" s="101" t="n">
        <v>3630.01</v>
      </c>
      <c r="M3355" s="101"/>
      <c r="N3355" s="101"/>
      <c r="O3355" s="101" t="n">
        <v>11700.01</v>
      </c>
      <c r="P3355" s="101"/>
      <c r="Q3355" s="101"/>
      <c r="R3355" s="101"/>
      <c r="S3355" s="101"/>
      <c r="T3355" s="101"/>
      <c r="U3355" s="101"/>
      <c r="V3355" s="101"/>
      <c r="W3355" s="101"/>
      <c r="X3355" s="101"/>
      <c r="Y3355" s="101"/>
      <c r="Z3355" s="101"/>
      <c r="AA3355" s="10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" activeCellId="0" sqref="D3"/>
    </sheetView>
  </sheetViews>
  <sheetFormatPr defaultRowHeight="15.75"/>
  <cols>
    <col collapsed="false" hidden="false" max="1025" min="1" style="1" width="12.4241071428571"/>
  </cols>
  <sheetData>
    <row r="1" customFormat="false" ht="15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0"/>
      <c r="C2" s="0"/>
      <c r="D2" s="0"/>
      <c r="E2" s="0"/>
      <c r="F2" s="1" t="s">
        <v>340</v>
      </c>
      <c r="G2" s="1" t="s">
        <v>341</v>
      </c>
      <c r="H2" s="1" t="s">
        <v>342</v>
      </c>
      <c r="I2" s="1" t="s">
        <v>343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1" t="s">
        <v>344</v>
      </c>
      <c r="C3" s="1" t="str">
        <f aca="false">IF(AND(ISNUMBER(--MID(GLOBALS!C4,1,1))=1,ISNUMBER(--MID(GLOBALS!C4,2,1))=1,ISNUMBER(--MID(GLOBALS!C4,3,1))=1),CONCATENATE(--MID(GLOBALS!C4,1,1),--MID(GLOBALS!C4,2,1),--MID(GLOBALS!C4,3,1)),IF(AND(ISNUMBER(--MID(GLOBALS!C4,1,1))=1,ISNUMBER(--MID(GLOBALS!C4,2,1))=1,ISNUMBER(--MID($H$10,3,1))=0),CONCATENATE(--MID(GLOBALS!C4,1,1),--MID(GLOBALS!C4,2,1)),--MID(GLOBALS!C4,1,1)))</f>
        <v>112</v>
      </c>
      <c r="D3" s="103" t="str">
        <f aca="false">SUBSTITUTE(SUBSTITUTE(SUBSTITUTE(SUBSTITUTE(SUBSTITUTE(SUBSTITUTE(SUBSTITUTE(SUBSTITUTE(SUBSTITUTE(SUBSTITUTE(GLOBALS!C4,0,""),1,""),2,""),3,""),4,""),5,""),6,""),7,""),8,""),9,"")</f>
        <v>Sn</v>
      </c>
      <c r="E3" s="1" t="n">
        <f aca="false">INDEX(Zrange,MATCH(D3,Elrange,0))</f>
        <v>50</v>
      </c>
      <c r="F3" s="104" t="n">
        <f aca="false">VLOOKUP(C3&amp;""&amp;D3,AME12!$G$3:$H$3355,2,0)/1000</f>
        <v>-88.65599</v>
      </c>
      <c r="G3" s="104" t="n">
        <f aca="false">C3+F3/$C$16</f>
        <v>111.904823880568</v>
      </c>
      <c r="H3" s="104" t="n">
        <f aca="false">$C$16*G3</f>
        <v>104238.678842</v>
      </c>
      <c r="I3" s="105" t="n">
        <f aca="false">G3*$C$17</f>
        <v>1.85822308675139E-025</v>
      </c>
      <c r="J3" s="104"/>
      <c r="K3" s="104"/>
      <c r="L3" s="104"/>
      <c r="M3" s="104"/>
      <c r="N3" s="104"/>
      <c r="O3" s="104"/>
      <c r="P3" s="104"/>
      <c r="Q3" s="104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1" t="s">
        <v>345</v>
      </c>
      <c r="C4" s="1" t="n">
        <f aca="false">--MID(GLOBALS!D4,1,1)</f>
        <v>1</v>
      </c>
      <c r="D4" s="103" t="str">
        <f aca="false">SUBSTITUTE(SUBSTITUTE(SUBSTITUTE(SUBSTITUTE(SUBSTITUTE(SUBSTITUTE(SUBSTITUTE(SUBSTITUTE(SUBSTITUTE(SUBSTITUTE(GLOBALS!D4,0,""),1,""),2,""),3,""),4,""),5,""),6,""),7,""),8,""),9,"")</f>
        <v>H</v>
      </c>
      <c r="E4" s="1" t="n">
        <f aca="false">INDEX(Zrange,MATCH(D4,Elrange,0))</f>
        <v>1</v>
      </c>
      <c r="F4" s="104" t="n">
        <f aca="false">VLOOKUP(C4&amp;""&amp;D4,AME12!$G$3:$H$3355,2,0)/1000</f>
        <v>7.28897059</v>
      </c>
      <c r="G4" s="104" t="n">
        <f aca="false">C4+F4/$C$16</f>
        <v>1.00782503173684</v>
      </c>
      <c r="H4" s="104" t="n">
        <f aca="false">$C$16*G4</f>
        <v>938.78303159</v>
      </c>
      <c r="I4" s="105" t="n">
        <f aca="false">G4*$C$17</f>
        <v>1.67353262927975E-027</v>
      </c>
      <c r="J4" s="104"/>
      <c r="K4" s="104"/>
      <c r="L4" s="104"/>
      <c r="M4" s="104"/>
      <c r="N4" s="104"/>
      <c r="O4" s="104"/>
      <c r="P4" s="104"/>
      <c r="Q4" s="104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1" t="s">
        <v>346</v>
      </c>
      <c r="C5" s="1" t="n">
        <f aca="false">--MID(GLOBALS!E4,1,1)</f>
        <v>2</v>
      </c>
      <c r="D5" s="103" t="str">
        <f aca="false">SUBSTITUTE(SUBSTITUTE(SUBSTITUTE(SUBSTITUTE(SUBSTITUTE(SUBSTITUTE(SUBSTITUTE(SUBSTITUTE(SUBSTITUTE(SUBSTITUTE(GLOBALS!E4,0,""),1,""),2,""),3,""),4,""),5,""),6,""),7,""),8,""),9,"")</f>
        <v>H</v>
      </c>
      <c r="E5" s="1" t="n">
        <f aca="false">INDEX(Zrange,MATCH(D5,Elrange,0))</f>
        <v>1</v>
      </c>
      <c r="F5" s="104" t="n">
        <f aca="false">VLOOKUP(C5&amp;""&amp;D5,AME12!$G$3:$H$3355,2,0)/1000</f>
        <v>13.13572174</v>
      </c>
      <c r="G5" s="104" t="n">
        <f aca="false">C5+F5/$C$16</f>
        <v>2.01410177723076</v>
      </c>
      <c r="H5" s="104" t="n">
        <f aca="false">$C$16*G5</f>
        <v>1876.12384374</v>
      </c>
      <c r="I5" s="105" t="n">
        <f aca="false">G5*$C$17</f>
        <v>3.34449426908674E-027</v>
      </c>
      <c r="J5" s="106"/>
      <c r="K5" s="106"/>
      <c r="L5" s="106"/>
      <c r="M5" s="104"/>
      <c r="N5" s="104"/>
      <c r="O5" s="104"/>
      <c r="P5" s="104"/>
      <c r="Q5" s="104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1" t="s">
        <v>347</v>
      </c>
      <c r="C6" s="1" t="n">
        <f aca="false">C3+C4-C5</f>
        <v>111</v>
      </c>
      <c r="D6" s="1" t="str">
        <f aca="false">INDEX(Elrange,MATCH(E6,Zrange,1))</f>
        <v>Sn</v>
      </c>
      <c r="E6" s="1" t="n">
        <f aca="false">E3+E4-E5</f>
        <v>50</v>
      </c>
      <c r="F6" s="104" t="n">
        <f aca="false">VLOOKUP(C6&amp;""&amp;D6,AME12!$G$3:$H$3355,2,0)/1000</f>
        <v>-85.939518</v>
      </c>
      <c r="G6" s="104" t="n">
        <f aca="false">C6+F6/$C$16</f>
        <v>110.907740133192</v>
      </c>
      <c r="H6" s="104" t="n">
        <f aca="false">$C$16*G6</f>
        <v>103309.901253</v>
      </c>
      <c r="I6" s="105" t="n">
        <f aca="false">G6*$C$17</f>
        <v>1.84166612365947E-025</v>
      </c>
      <c r="J6" s="0"/>
      <c r="K6" s="0"/>
      <c r="L6" s="0"/>
      <c r="M6" s="104"/>
      <c r="N6" s="104"/>
      <c r="O6" s="104"/>
      <c r="P6" s="104"/>
      <c r="Q6" s="104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0"/>
      <c r="C8" s="10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1" t="s">
        <v>348</v>
      </c>
      <c r="C9" s="1" t="n">
        <f aca="false">GLOBALS!G4*C4</f>
        <v>23</v>
      </c>
      <c r="D9" s="1" t="s">
        <v>349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1" t="s">
        <v>350</v>
      </c>
      <c r="C10" s="1" t="n">
        <f aca="false">SQRT((2*C9*C20)/I3)</f>
        <v>6297746.32834784</v>
      </c>
      <c r="D10" s="1" t="s">
        <v>351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1" t="s">
        <v>352</v>
      </c>
      <c r="C11" s="105" t="n">
        <f aca="false">(I3*C10)/(I3+I4)</f>
        <v>6241534.50040492</v>
      </c>
      <c r="D11" s="1" t="s">
        <v>351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1" t="s">
        <v>353</v>
      </c>
      <c r="C12" s="105" t="n">
        <f aca="false">(I4/(I3+I4))*C9</f>
        <v>0.205291222491382</v>
      </c>
      <c r="D12" s="1" t="s">
        <v>349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0"/>
      <c r="B13" s="1" t="s">
        <v>354</v>
      </c>
      <c r="C13" s="1" t="e">
        <f aca="false">C18*SQRT((2*H6*(C12+C15))/(H5*(H5+H6)))</f>
        <v>#VALUE!</v>
      </c>
      <c r="D13" s="1" t="s">
        <v>351</v>
      </c>
      <c r="E13" s="0"/>
      <c r="F13" s="0"/>
      <c r="G13" s="0"/>
      <c r="H13" s="59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1" t="s">
        <v>355</v>
      </c>
      <c r="C14" s="1" t="e">
        <f aca="false">C18*SQRT((2*H5*(C12+C15))/(H6*(H5+H6)))</f>
        <v>#VALUE!</v>
      </c>
      <c r="D14" s="1" t="s">
        <v>351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0"/>
      <c r="B15" s="1" t="s">
        <v>356</v>
      </c>
      <c r="C15" s="104" t="n">
        <f aca="false">F3+F4-F5-F6</f>
        <v>-8.56322315</v>
      </c>
      <c r="D15" s="1" t="s">
        <v>349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0"/>
      <c r="B16" s="1" t="s">
        <v>357</v>
      </c>
      <c r="C16" s="1" t="n">
        <v>931.494061</v>
      </c>
      <c r="D16" s="1" t="s">
        <v>358</v>
      </c>
      <c r="E16" s="0"/>
      <c r="F16" s="0"/>
      <c r="G16" s="0"/>
      <c r="H16" s="108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1" t="s">
        <v>357</v>
      </c>
      <c r="C17" s="109" t="n">
        <v>1.66053886E-027</v>
      </c>
      <c r="D17" s="1" t="s">
        <v>359</v>
      </c>
      <c r="E17" s="0"/>
      <c r="F17" s="0"/>
      <c r="G17" s="0"/>
      <c r="H17" s="108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0"/>
      <c r="B18" s="1" t="s">
        <v>360</v>
      </c>
      <c r="C18" s="1" t="n">
        <v>299792458</v>
      </c>
      <c r="D18" s="1" t="s">
        <v>351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1" t="s">
        <v>361</v>
      </c>
      <c r="C19" s="105" t="n">
        <v>1.60217646E-019</v>
      </c>
      <c r="D19" s="1" t="s">
        <v>229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0"/>
      <c r="B20" s="1" t="s">
        <v>361</v>
      </c>
      <c r="C20" s="105" t="n">
        <v>1.60217646E-013</v>
      </c>
      <c r="D20" s="1" t="s">
        <v>229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0"/>
      <c r="B21" s="1" t="s">
        <v>362</v>
      </c>
      <c r="C21" s="104" t="n">
        <f aca="false">GLOBALS!H4</f>
        <v>0</v>
      </c>
      <c r="D21" s="1" t="s">
        <v>349</v>
      </c>
      <c r="E21" s="104" t="n">
        <f aca="false">$C$15-C21</f>
        <v>-8.56322315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1" t="s">
        <v>214</v>
      </c>
      <c r="C22" s="106" t="n">
        <f aca="false">VLOOKUP(C6&amp;""&amp;D6,AME12!$G$3:$I$3355,3,0)/1000</f>
        <v>8.16885</v>
      </c>
      <c r="D22" s="1" t="s">
        <v>349</v>
      </c>
      <c r="E22" s="104" t="n">
        <f aca="false">$C$15-C22</f>
        <v>-16.73207315</v>
      </c>
      <c r="F22" s="0"/>
      <c r="G22" s="0"/>
      <c r="H22" s="1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0"/>
      <c r="B23" s="1" t="s">
        <v>216</v>
      </c>
      <c r="C23" s="104" t="n">
        <f aca="false">VLOOKUP(C6&amp;""&amp;D6,AME12!$G$3:$K$3355,5,0)/1000</f>
        <v>19.45124</v>
      </c>
      <c r="D23" s="1" t="s">
        <v>349</v>
      </c>
      <c r="E23" s="104" t="n">
        <f aca="false">$C$15-C23</f>
        <v>-28.01446315</v>
      </c>
      <c r="F23" s="0"/>
      <c r="G23" s="0"/>
      <c r="H23" s="108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0"/>
      <c r="B24" s="1" t="s">
        <v>215</v>
      </c>
      <c r="C24" s="106" t="n">
        <f aca="false">VLOOKUP(C6&amp;""&amp;D6,AME12!$G$3:$J$3355,4,0)/1000</f>
        <v>6.75772</v>
      </c>
      <c r="D24" s="1" t="s">
        <v>349</v>
      </c>
      <c r="E24" s="104" t="n">
        <f aca="false">$C$15-C24</f>
        <v>-15.32094315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/>
      <c r="B25" s="1" t="s">
        <v>217</v>
      </c>
      <c r="C25" s="106" t="n">
        <f aca="false">VLOOKUP(C6&amp;""&amp;D6,AME12!$G$3:$L$3355,6,0)/1000</f>
        <v>12.0131</v>
      </c>
      <c r="D25" s="1" t="s">
        <v>349</v>
      </c>
      <c r="E25" s="104" t="n">
        <f aca="false">$C$15-C25</f>
        <v>-20.57632315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0"/>
      <c r="B26" s="1" t="s">
        <v>363</v>
      </c>
      <c r="C26" s="106" t="n">
        <f aca="false">VLOOKUP(C6&amp;""&amp;D6,AME12!$G$3:$O$3355,9,0)*-1/1000</f>
        <v>1.37419</v>
      </c>
      <c r="D26" s="1" t="s">
        <v>349</v>
      </c>
      <c r="E26" s="104" t="n">
        <f aca="false">$C$15-C26</f>
        <v>-9.93741315</v>
      </c>
      <c r="F26" s="0"/>
      <c r="G26" s="0"/>
      <c r="H26" s="1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0"/>
      <c r="B27" s="1" t="s">
        <v>364</v>
      </c>
      <c r="C27" s="104" t="n">
        <f aca="false">H3+H4</f>
        <v>105177.46187359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0"/>
      <c r="B28" s="1" t="s">
        <v>365</v>
      </c>
      <c r="C28" s="104" t="n">
        <f aca="false">SQRT(C9*(C9+2*H3))/(C27+C9)</f>
        <v>0.0208161147658404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0"/>
      <c r="B29" s="1" t="s">
        <v>366</v>
      </c>
      <c r="C29" s="104" t="n">
        <f aca="false">SQRT(C27*C27+(2*C9*H4))</f>
        <v>105177.667164612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0"/>
      <c r="B30" s="0"/>
      <c r="C30" s="0"/>
      <c r="D30" s="0"/>
      <c r="E30" s="0"/>
      <c r="F30" s="0"/>
      <c r="G30" s="110"/>
      <c r="H30" s="110"/>
      <c r="I30" s="11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0"/>
      <c r="B31" s="0"/>
      <c r="C31" s="0"/>
      <c r="D31" s="0"/>
      <c r="E31" s="0"/>
      <c r="F31" s="0"/>
      <c r="G31" s="108"/>
      <c r="H31" s="108"/>
      <c r="I31" s="108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11"/>
      <c r="B32" s="0"/>
      <c r="C32" s="0"/>
      <c r="D32" s="0"/>
      <c r="E32" s="0"/>
      <c r="F32" s="0"/>
      <c r="G32" s="0"/>
      <c r="H32" s="0"/>
      <c r="I32" s="108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75" hidden="false" customHeight="true" outlineLevel="0" collapsed="false">
      <c r="A33" s="111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75" hidden="false" customHeight="true" outlineLevel="0" collapsed="false">
      <c r="A34" s="111"/>
      <c r="B34" s="0"/>
      <c r="C34" s="0"/>
      <c r="D34" s="0"/>
      <c r="E34" s="0"/>
      <c r="F34" s="0"/>
      <c r="G34" s="108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75" hidden="false" customHeight="true" outlineLevel="0" collapsed="false">
      <c r="A35" s="111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75" hidden="false" customHeight="true" outlineLevel="0" collapsed="false">
      <c r="A36" s="111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75" hidden="false" customHeight="true" outlineLevel="0" collapsed="false">
      <c r="A37" s="111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75" hidden="false" customHeight="true" outlineLevel="0" collapsed="false">
      <c r="A38" s="111"/>
      <c r="B38" s="0"/>
      <c r="C38" s="0"/>
      <c r="D38" s="0"/>
      <c r="E38" s="0"/>
      <c r="F38" s="112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75" hidden="false" customHeight="true" outlineLevel="0" collapsed="false">
      <c r="A39" s="111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75" hidden="false" customHeight="true" outlineLevel="0" collapsed="false">
      <c r="A40" s="111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true" outlineLevel="0" collapsed="false">
      <c r="A41" s="111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104"/>
      <c r="AE41" s="0"/>
      <c r="AF41" s="104"/>
      <c r="AG41" s="0"/>
      <c r="AH41" s="104"/>
      <c r="AI41" s="0"/>
      <c r="AJ41" s="104"/>
      <c r="AK41" s="0"/>
      <c r="AL41" s="104"/>
      <c r="AM41" s="0"/>
      <c r="AN41" s="104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75" hidden="false" customHeight="true" outlineLevel="0" collapsed="false">
      <c r="A42" s="111"/>
      <c r="B42" s="1" t="s">
        <v>362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104"/>
      <c r="AE42" s="0"/>
      <c r="AF42" s="104"/>
      <c r="AG42" s="0"/>
      <c r="AH42" s="104"/>
      <c r="AI42" s="0"/>
      <c r="AJ42" s="104"/>
      <c r="AK42" s="0"/>
      <c r="AL42" s="104"/>
      <c r="AM42" s="0"/>
      <c r="AN42" s="104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2008-05-09T20:14:43Z</dcterms:created>
  <dc:creator>Ben Kay</dc:creator>
  <dc:language>en-GB</dc:language>
  <cp:lastPrinted>2016-06-06T18:59:04Z</cp:lastPrinted>
  <dcterms:modified xsi:type="dcterms:W3CDTF">2017-04-18T11:38:29Z</dcterms:modified>
  <cp:revision>0</cp:revision>
</cp:coreProperties>
</file>